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wnofdraper-my.sharepoint.com/personal/clerk_townofdraperwi_gov/Documents/Documents/BUDGETS/2023-2024/"/>
    </mc:Choice>
  </mc:AlternateContent>
  <xr:revisionPtr revIDLastSave="122" documentId="13_ncr:1_{BC4E80CF-81BC-4205-BED4-E3A4897A267C}" xr6:coauthVersionLast="47" xr6:coauthVersionMax="47" xr10:uidLastSave="{78E9A89F-D6A1-41B3-AE26-6D299B44AB58}"/>
  <bookViews>
    <workbookView xWindow="-93" yWindow="-93" windowWidth="20186" windowHeight="12920" tabRatio="624" xr2:uid="{00000000-000D-0000-FFFF-FFFF00000000}"/>
  </bookViews>
  <sheets>
    <sheet name="Summary" sheetId="7" r:id="rId1"/>
    <sheet name="Revenues" sheetId="1" r:id="rId2"/>
    <sheet name="Expenses" sheetId="4" r:id="rId3"/>
  </sheets>
  <definedNames>
    <definedName name="_xlnm.Print_Area" localSheetId="2">Expenses!$A$1:$N$206</definedName>
    <definedName name="_xlnm.Print_Area" localSheetId="1">Revenues!$A$1:$L$89</definedName>
    <definedName name="_xlnm.Print_Area" localSheetId="0">Summary!$A$1:$O$36</definedName>
    <definedName name="_xlnm.Print_Titles" localSheetId="2">Expenses!$2:$2</definedName>
    <definedName name="_xlnm.Print_Titles" localSheetId="1">Revenues!$2:$2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7" l="1"/>
  <c r="G33" i="7"/>
  <c r="M84" i="4"/>
  <c r="L84" i="4"/>
  <c r="J84" i="4"/>
  <c r="L107" i="4"/>
  <c r="M107" i="4" s="1"/>
  <c r="J107" i="4"/>
  <c r="K73" i="1"/>
  <c r="H73" i="1"/>
  <c r="K182" i="4"/>
  <c r="J23" i="7" s="1"/>
  <c r="I182" i="4"/>
  <c r="H23" i="7" s="1"/>
  <c r="H182" i="4"/>
  <c r="G23" i="7" s="1"/>
  <c r="F182" i="4"/>
  <c r="E182" i="4"/>
  <c r="L192" i="4"/>
  <c r="M192" i="4" s="1"/>
  <c r="L191" i="4"/>
  <c r="M191" i="4" s="1"/>
  <c r="L190" i="4"/>
  <c r="M190" i="4" s="1"/>
  <c r="L189" i="4"/>
  <c r="M189" i="4" s="1"/>
  <c r="G189" i="4"/>
  <c r="L181" i="4"/>
  <c r="M181" i="4" s="1"/>
  <c r="J181" i="4"/>
  <c r="J87" i="1"/>
  <c r="K87" i="1" s="1"/>
  <c r="I88" i="1"/>
  <c r="H87" i="1"/>
  <c r="G88" i="1"/>
  <c r="H13" i="7" s="1"/>
  <c r="F88" i="1"/>
  <c r="G13" i="7" s="1"/>
  <c r="D88" i="1"/>
  <c r="F13" i="7" s="1"/>
  <c r="K138" i="4"/>
  <c r="I138" i="4"/>
  <c r="H138" i="4"/>
  <c r="H69" i="1"/>
  <c r="J204" i="4"/>
  <c r="J203" i="4"/>
  <c r="J202" i="4"/>
  <c r="J198" i="4"/>
  <c r="J197" i="4"/>
  <c r="J196" i="4"/>
  <c r="J195" i="4"/>
  <c r="J194" i="4"/>
  <c r="J193" i="4"/>
  <c r="J188" i="4"/>
  <c r="J187" i="4"/>
  <c r="J186" i="4"/>
  <c r="J185" i="4"/>
  <c r="J180" i="4"/>
  <c r="J179" i="4"/>
  <c r="J178" i="4"/>
  <c r="J177" i="4"/>
  <c r="J173" i="4"/>
  <c r="J168" i="4"/>
  <c r="J167" i="4"/>
  <c r="J166" i="4"/>
  <c r="J163" i="4"/>
  <c r="J162" i="4"/>
  <c r="J161" i="4"/>
  <c r="J160" i="4"/>
  <c r="J159" i="4"/>
  <c r="J158" i="4"/>
  <c r="J157" i="4"/>
  <c r="J155" i="4"/>
  <c r="J154" i="4"/>
  <c r="J153" i="4"/>
  <c r="J148" i="4"/>
  <c r="J147" i="4"/>
  <c r="J146" i="4"/>
  <c r="J144" i="4"/>
  <c r="J141" i="4"/>
  <c r="J140" i="4"/>
  <c r="J137" i="4"/>
  <c r="J138" i="4" s="1"/>
  <c r="J133" i="4"/>
  <c r="J132" i="4"/>
  <c r="J131" i="4"/>
  <c r="J130" i="4"/>
  <c r="J129" i="4"/>
  <c r="J128" i="4"/>
  <c r="J124" i="4"/>
  <c r="J123" i="4"/>
  <c r="J119" i="4"/>
  <c r="J118" i="4"/>
  <c r="J117" i="4"/>
  <c r="J113" i="4"/>
  <c r="J112" i="4"/>
  <c r="J111" i="4"/>
  <c r="J110" i="4"/>
  <c r="J109" i="4"/>
  <c r="J108" i="4"/>
  <c r="J106" i="4"/>
  <c r="J105" i="4"/>
  <c r="J104" i="4"/>
  <c r="J99" i="4"/>
  <c r="J98" i="4"/>
  <c r="J97" i="4"/>
  <c r="J96" i="4"/>
  <c r="J95" i="4"/>
  <c r="J94" i="4"/>
  <c r="J93" i="4"/>
  <c r="J92" i="4"/>
  <c r="J87" i="4"/>
  <c r="J86" i="4"/>
  <c r="J85" i="4"/>
  <c r="J83" i="4"/>
  <c r="J82" i="4"/>
  <c r="J81" i="4"/>
  <c r="J80" i="4"/>
  <c r="J79" i="4"/>
  <c r="J77" i="4"/>
  <c r="J72" i="4"/>
  <c r="J70" i="4"/>
  <c r="J69" i="4"/>
  <c r="J68" i="4"/>
  <c r="J66" i="4"/>
  <c r="J65" i="4"/>
  <c r="J61" i="4"/>
  <c r="J60" i="4"/>
  <c r="J59" i="4"/>
  <c r="J58" i="4"/>
  <c r="J57" i="4"/>
  <c r="J56" i="4"/>
  <c r="J55" i="4"/>
  <c r="J54" i="4"/>
  <c r="J50" i="4"/>
  <c r="J49" i="4"/>
  <c r="J48" i="4"/>
  <c r="J47" i="4"/>
  <c r="J46" i="4"/>
  <c r="J45" i="4"/>
  <c r="J43" i="4"/>
  <c r="J42" i="4"/>
  <c r="J41" i="4"/>
  <c r="J40" i="4"/>
  <c r="J39" i="4"/>
  <c r="J33" i="4"/>
  <c r="J32" i="4"/>
  <c r="J31" i="4"/>
  <c r="J30" i="4"/>
  <c r="J34" i="4" s="1"/>
  <c r="J28" i="4"/>
  <c r="J27" i="4"/>
  <c r="J26" i="4"/>
  <c r="J25" i="4"/>
  <c r="J24" i="4"/>
  <c r="J23" i="4"/>
  <c r="J22" i="4"/>
  <c r="J21" i="4"/>
  <c r="J20" i="4"/>
  <c r="J35" i="4" s="1"/>
  <c r="J16" i="4"/>
  <c r="J15" i="4"/>
  <c r="J14" i="4"/>
  <c r="J13" i="4"/>
  <c r="J12" i="4"/>
  <c r="J10" i="4"/>
  <c r="J9" i="4"/>
  <c r="J8" i="4"/>
  <c r="J6" i="4"/>
  <c r="J5" i="4"/>
  <c r="I9" i="7"/>
  <c r="G9" i="7"/>
  <c r="I6" i="7"/>
  <c r="G6" i="7"/>
  <c r="H86" i="1"/>
  <c r="H85" i="1"/>
  <c r="H88" i="1" s="1"/>
  <c r="H84" i="1"/>
  <c r="H80" i="1"/>
  <c r="H79" i="1"/>
  <c r="H78" i="1"/>
  <c r="H77" i="1"/>
  <c r="H76" i="1"/>
  <c r="H72" i="1"/>
  <c r="H71" i="1"/>
  <c r="H70" i="1"/>
  <c r="H68" i="1"/>
  <c r="H67" i="1"/>
  <c r="H66" i="1"/>
  <c r="H65" i="1"/>
  <c r="H64" i="1"/>
  <c r="H63" i="1"/>
  <c r="H59" i="1"/>
  <c r="H58" i="1"/>
  <c r="H53" i="1"/>
  <c r="H52" i="1"/>
  <c r="H50" i="1"/>
  <c r="H49" i="1"/>
  <c r="H48" i="1"/>
  <c r="H47" i="1"/>
  <c r="H46" i="1"/>
  <c r="H40" i="1"/>
  <c r="H39" i="1"/>
  <c r="H38" i="1"/>
  <c r="H37" i="1"/>
  <c r="H36" i="1"/>
  <c r="H32" i="1"/>
  <c r="H31" i="1"/>
  <c r="H30" i="1"/>
  <c r="H29" i="1"/>
  <c r="H28" i="1"/>
  <c r="H27" i="1"/>
  <c r="H25" i="1"/>
  <c r="H24" i="1"/>
  <c r="H23" i="1"/>
  <c r="H22" i="1"/>
  <c r="H21" i="1"/>
  <c r="H20" i="1"/>
  <c r="H18" i="1"/>
  <c r="H17" i="1"/>
  <c r="H15" i="1"/>
  <c r="H10" i="1"/>
  <c r="I5" i="7" s="1"/>
  <c r="H9" i="1"/>
  <c r="H8" i="1"/>
  <c r="H7" i="1"/>
  <c r="H6" i="1"/>
  <c r="H5" i="1"/>
  <c r="H4" i="1"/>
  <c r="G180" i="4"/>
  <c r="K170" i="4"/>
  <c r="J21" i="7" s="1"/>
  <c r="I170" i="4"/>
  <c r="H21" i="7" s="1"/>
  <c r="H170" i="4"/>
  <c r="G21" i="7" s="1"/>
  <c r="F170" i="4"/>
  <c r="E170" i="4"/>
  <c r="K75" i="1"/>
  <c r="M67" i="4"/>
  <c r="K120" i="4"/>
  <c r="I120" i="4"/>
  <c r="H120" i="4"/>
  <c r="F120" i="4"/>
  <c r="E120" i="4"/>
  <c r="F71" i="4"/>
  <c r="K73" i="4"/>
  <c r="I73" i="4"/>
  <c r="H73" i="4"/>
  <c r="F73" i="4"/>
  <c r="E73" i="4"/>
  <c r="G55" i="4"/>
  <c r="J74" i="1"/>
  <c r="K74" i="1" s="1"/>
  <c r="G33" i="4"/>
  <c r="L33" i="4"/>
  <c r="M33" i="4" s="1"/>
  <c r="G204" i="4"/>
  <c r="G203" i="4"/>
  <c r="G202" i="4"/>
  <c r="G198" i="4"/>
  <c r="G197" i="4"/>
  <c r="G196" i="4"/>
  <c r="G195" i="4"/>
  <c r="G194" i="4"/>
  <c r="G193" i="4"/>
  <c r="G188" i="4"/>
  <c r="G187" i="4"/>
  <c r="G186" i="4"/>
  <c r="G185" i="4"/>
  <c r="G179" i="4"/>
  <c r="G178" i="4"/>
  <c r="G177" i="4"/>
  <c r="G173" i="4"/>
  <c r="G168" i="4"/>
  <c r="G167" i="4"/>
  <c r="G166" i="4"/>
  <c r="G163" i="4"/>
  <c r="G162" i="4"/>
  <c r="G161" i="4"/>
  <c r="G160" i="4"/>
  <c r="G159" i="4"/>
  <c r="G158" i="4"/>
  <c r="G157" i="4"/>
  <c r="G155" i="4"/>
  <c r="G154" i="4"/>
  <c r="G153" i="4"/>
  <c r="G148" i="4"/>
  <c r="G147" i="4"/>
  <c r="G146" i="4"/>
  <c r="G144" i="4"/>
  <c r="G141" i="4"/>
  <c r="G140" i="4"/>
  <c r="G137" i="4"/>
  <c r="G138" i="4" s="1"/>
  <c r="G133" i="4"/>
  <c r="G132" i="4"/>
  <c r="G131" i="4"/>
  <c r="G130" i="4"/>
  <c r="G129" i="4"/>
  <c r="G128" i="4"/>
  <c r="G124" i="4"/>
  <c r="G123" i="4"/>
  <c r="G119" i="4"/>
  <c r="G118" i="4"/>
  <c r="G117" i="4"/>
  <c r="G113" i="4"/>
  <c r="G112" i="4"/>
  <c r="G111" i="4"/>
  <c r="G110" i="4"/>
  <c r="G109" i="4"/>
  <c r="G108" i="4"/>
  <c r="G106" i="4"/>
  <c r="G105" i="4"/>
  <c r="G104" i="4"/>
  <c r="G99" i="4"/>
  <c r="G98" i="4"/>
  <c r="G97" i="4"/>
  <c r="G96" i="4"/>
  <c r="G95" i="4"/>
  <c r="G94" i="4"/>
  <c r="G93" i="4"/>
  <c r="G92" i="4"/>
  <c r="G87" i="4"/>
  <c r="G86" i="4"/>
  <c r="G85" i="4"/>
  <c r="G83" i="4"/>
  <c r="G82" i="4"/>
  <c r="G81" i="4"/>
  <c r="G80" i="4"/>
  <c r="G79" i="4"/>
  <c r="G88" i="4" s="1"/>
  <c r="G77" i="4"/>
  <c r="G72" i="4"/>
  <c r="G70" i="4"/>
  <c r="G69" i="4"/>
  <c r="G68" i="4"/>
  <c r="G66" i="4"/>
  <c r="G65" i="4"/>
  <c r="G61" i="4"/>
  <c r="G60" i="4"/>
  <c r="G59" i="4"/>
  <c r="G58" i="4"/>
  <c r="G57" i="4"/>
  <c r="G56" i="4"/>
  <c r="G54" i="4"/>
  <c r="G50" i="4"/>
  <c r="G49" i="4"/>
  <c r="G48" i="4"/>
  <c r="G47" i="4"/>
  <c r="G46" i="4"/>
  <c r="G45" i="4"/>
  <c r="G43" i="4"/>
  <c r="G42" i="4"/>
  <c r="G41" i="4"/>
  <c r="G40" i="4"/>
  <c r="G39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6" i="4"/>
  <c r="G15" i="4"/>
  <c r="G14" i="4"/>
  <c r="G13" i="4"/>
  <c r="G12" i="4"/>
  <c r="G10" i="4"/>
  <c r="G9" i="4"/>
  <c r="G8" i="4"/>
  <c r="G6" i="4"/>
  <c r="G5" i="4"/>
  <c r="E205" i="4"/>
  <c r="E199" i="4"/>
  <c r="E174" i="4"/>
  <c r="E169" i="4"/>
  <c r="E164" i="4"/>
  <c r="E149" i="4"/>
  <c r="E142" i="4"/>
  <c r="E134" i="4"/>
  <c r="E125" i="4"/>
  <c r="E114" i="4"/>
  <c r="E100" i="4"/>
  <c r="E88" i="4"/>
  <c r="E71" i="4"/>
  <c r="E62" i="4"/>
  <c r="E51" i="4"/>
  <c r="E35" i="4"/>
  <c r="E34" i="4"/>
  <c r="E17" i="4"/>
  <c r="E11" i="4"/>
  <c r="E84" i="1"/>
  <c r="J84" i="1"/>
  <c r="K84" i="1" s="1"/>
  <c r="J59" i="1"/>
  <c r="K59" i="1" s="1"/>
  <c r="J58" i="1"/>
  <c r="K58" i="1" s="1"/>
  <c r="J86" i="1"/>
  <c r="K86" i="1" s="1"/>
  <c r="J85" i="1"/>
  <c r="K85" i="1" s="1"/>
  <c r="J80" i="1"/>
  <c r="K80" i="1" s="1"/>
  <c r="J79" i="1"/>
  <c r="K79" i="1" s="1"/>
  <c r="J78" i="1"/>
  <c r="K78" i="1" s="1"/>
  <c r="J77" i="1"/>
  <c r="K77" i="1" s="1"/>
  <c r="J76" i="1"/>
  <c r="K76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G41" i="1"/>
  <c r="H8" i="7" s="1"/>
  <c r="J53" i="1"/>
  <c r="K53" i="1" s="1"/>
  <c r="J52" i="1"/>
  <c r="K52" i="1" s="1"/>
  <c r="J50" i="1"/>
  <c r="K50" i="1" s="1"/>
  <c r="J49" i="1"/>
  <c r="K49" i="1" s="1"/>
  <c r="J48" i="1"/>
  <c r="K48" i="1" s="1"/>
  <c r="J47" i="1"/>
  <c r="K47" i="1" s="1"/>
  <c r="J46" i="1"/>
  <c r="K46" i="1" s="1"/>
  <c r="J40" i="1"/>
  <c r="K40" i="1" s="1"/>
  <c r="J39" i="1"/>
  <c r="K39" i="1" s="1"/>
  <c r="J38" i="1"/>
  <c r="K38" i="1" s="1"/>
  <c r="J37" i="1"/>
  <c r="K37" i="1" s="1"/>
  <c r="J36" i="1"/>
  <c r="K36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8" i="1"/>
  <c r="K18" i="1" s="1"/>
  <c r="J17" i="1"/>
  <c r="K17" i="1" s="1"/>
  <c r="J15" i="1"/>
  <c r="K15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F81" i="1"/>
  <c r="G12" i="7" s="1"/>
  <c r="F60" i="1"/>
  <c r="G11" i="7" s="1"/>
  <c r="F55" i="1"/>
  <c r="G10" i="7" s="1"/>
  <c r="F54" i="1"/>
  <c r="F41" i="1"/>
  <c r="G8" i="7" s="1"/>
  <c r="F33" i="1"/>
  <c r="G7" i="7" s="1"/>
  <c r="F10" i="1"/>
  <c r="G5" i="7" s="1"/>
  <c r="E49" i="1"/>
  <c r="E86" i="1"/>
  <c r="E85" i="1"/>
  <c r="E80" i="1"/>
  <c r="E79" i="1"/>
  <c r="E78" i="1"/>
  <c r="E77" i="1"/>
  <c r="E76" i="1"/>
  <c r="E72" i="1"/>
  <c r="E71" i="1"/>
  <c r="E69" i="1"/>
  <c r="E68" i="1"/>
  <c r="E67" i="1"/>
  <c r="E66" i="1"/>
  <c r="E65" i="1"/>
  <c r="E64" i="1"/>
  <c r="E63" i="1"/>
  <c r="E59" i="1"/>
  <c r="E58" i="1"/>
  <c r="E53" i="1"/>
  <c r="E52" i="1"/>
  <c r="E50" i="1"/>
  <c r="E48" i="1"/>
  <c r="E47" i="1"/>
  <c r="E46" i="1"/>
  <c r="E40" i="1"/>
  <c r="E39" i="1"/>
  <c r="E38" i="1"/>
  <c r="E37" i="1"/>
  <c r="E36" i="1"/>
  <c r="E32" i="1"/>
  <c r="E31" i="1"/>
  <c r="E30" i="1"/>
  <c r="E29" i="1"/>
  <c r="E28" i="1"/>
  <c r="E27" i="1"/>
  <c r="E25" i="1"/>
  <c r="E24" i="1"/>
  <c r="E23" i="1"/>
  <c r="E22" i="1"/>
  <c r="E21" i="1"/>
  <c r="E20" i="1"/>
  <c r="E18" i="1"/>
  <c r="E17" i="1"/>
  <c r="E15" i="1"/>
  <c r="E9" i="1"/>
  <c r="E8" i="1"/>
  <c r="E7" i="1"/>
  <c r="E6" i="1"/>
  <c r="E5" i="1"/>
  <c r="E4" i="1"/>
  <c r="G10" i="1"/>
  <c r="H5" i="7" s="1"/>
  <c r="G33" i="1"/>
  <c r="H7" i="7" s="1"/>
  <c r="G54" i="1"/>
  <c r="H54" i="1" s="1"/>
  <c r="G55" i="1"/>
  <c r="G60" i="1"/>
  <c r="H11" i="7" s="1"/>
  <c r="G81" i="1"/>
  <c r="H12" i="7" s="1"/>
  <c r="L96" i="4"/>
  <c r="M96" i="4" s="1"/>
  <c r="L203" i="4"/>
  <c r="M203" i="4" s="1"/>
  <c r="L194" i="4"/>
  <c r="M194" i="4" s="1"/>
  <c r="L193" i="4"/>
  <c r="M193" i="4" s="1"/>
  <c r="M81" i="4"/>
  <c r="L98" i="4"/>
  <c r="M98" i="4" s="1"/>
  <c r="C41" i="1"/>
  <c r="L188" i="4"/>
  <c r="M188" i="4" s="1"/>
  <c r="K88" i="4"/>
  <c r="J18" i="7" s="1"/>
  <c r="I88" i="4"/>
  <c r="H18" i="7" s="1"/>
  <c r="H88" i="4"/>
  <c r="G18" i="7" s="1"/>
  <c r="F88" i="4"/>
  <c r="L79" i="4"/>
  <c r="M79" i="4" s="1"/>
  <c r="L80" i="4"/>
  <c r="M80" i="4" s="1"/>
  <c r="K9" i="7"/>
  <c r="J9" i="7"/>
  <c r="H9" i="7"/>
  <c r="K6" i="7"/>
  <c r="J6" i="7"/>
  <c r="H6" i="7"/>
  <c r="F9" i="7"/>
  <c r="F6" i="7"/>
  <c r="C88" i="1"/>
  <c r="L180" i="4"/>
  <c r="M180" i="4" s="1"/>
  <c r="L178" i="4"/>
  <c r="M178" i="4" s="1"/>
  <c r="L179" i="4"/>
  <c r="M179" i="4" s="1"/>
  <c r="J13" i="7"/>
  <c r="K199" i="4"/>
  <c r="J24" i="7" s="1"/>
  <c r="L97" i="4"/>
  <c r="M97" i="4" s="1"/>
  <c r="I205" i="4"/>
  <c r="H25" i="7" s="1"/>
  <c r="I199" i="4"/>
  <c r="H24" i="7" s="1"/>
  <c r="I174" i="4"/>
  <c r="H22" i="7" s="1"/>
  <c r="I164" i="4"/>
  <c r="I169" i="4"/>
  <c r="I149" i="4"/>
  <c r="H20" i="7" s="1"/>
  <c r="I142" i="4"/>
  <c r="I134" i="4"/>
  <c r="L129" i="4"/>
  <c r="M129" i="4" s="1"/>
  <c r="I125" i="4"/>
  <c r="I114" i="4"/>
  <c r="I100" i="4"/>
  <c r="I51" i="4"/>
  <c r="I71" i="4"/>
  <c r="I62" i="4"/>
  <c r="I35" i="4"/>
  <c r="I34" i="4"/>
  <c r="I17" i="4"/>
  <c r="I11" i="4"/>
  <c r="L204" i="4"/>
  <c r="M204" i="4" s="1"/>
  <c r="L202" i="4"/>
  <c r="M202" i="4" s="1"/>
  <c r="L198" i="4"/>
  <c r="M198" i="4" s="1"/>
  <c r="L197" i="4"/>
  <c r="M197" i="4" s="1"/>
  <c r="L196" i="4"/>
  <c r="M196" i="4" s="1"/>
  <c r="L195" i="4"/>
  <c r="M195" i="4" s="1"/>
  <c r="L186" i="4"/>
  <c r="M186" i="4" s="1"/>
  <c r="L185" i="4"/>
  <c r="M185" i="4" s="1"/>
  <c r="L177" i="4"/>
  <c r="M177" i="4" s="1"/>
  <c r="L173" i="4"/>
  <c r="M173" i="4" s="1"/>
  <c r="L168" i="4"/>
  <c r="M168" i="4" s="1"/>
  <c r="L167" i="4"/>
  <c r="M167" i="4" s="1"/>
  <c r="L166" i="4"/>
  <c r="M166" i="4" s="1"/>
  <c r="L163" i="4"/>
  <c r="M163" i="4" s="1"/>
  <c r="L162" i="4"/>
  <c r="M162" i="4" s="1"/>
  <c r="L161" i="4"/>
  <c r="M161" i="4" s="1"/>
  <c r="L160" i="4"/>
  <c r="M160" i="4" s="1"/>
  <c r="L159" i="4"/>
  <c r="M159" i="4" s="1"/>
  <c r="L158" i="4"/>
  <c r="M158" i="4" s="1"/>
  <c r="L157" i="4"/>
  <c r="M157" i="4" s="1"/>
  <c r="L155" i="4"/>
  <c r="M155" i="4" s="1"/>
  <c r="L154" i="4"/>
  <c r="M154" i="4" s="1"/>
  <c r="L153" i="4"/>
  <c r="M153" i="4" s="1"/>
  <c r="L148" i="4"/>
  <c r="M148" i="4" s="1"/>
  <c r="L147" i="4"/>
  <c r="M147" i="4" s="1"/>
  <c r="L144" i="4"/>
  <c r="M144" i="4" s="1"/>
  <c r="L141" i="4"/>
  <c r="M141" i="4" s="1"/>
  <c r="L140" i="4"/>
  <c r="M140" i="4" s="1"/>
  <c r="L137" i="4"/>
  <c r="M137" i="4" s="1"/>
  <c r="L133" i="4"/>
  <c r="M133" i="4" s="1"/>
  <c r="L132" i="4"/>
  <c r="M132" i="4" s="1"/>
  <c r="L131" i="4"/>
  <c r="M131" i="4" s="1"/>
  <c r="L130" i="4"/>
  <c r="M130" i="4" s="1"/>
  <c r="L128" i="4"/>
  <c r="M128" i="4" s="1"/>
  <c r="L124" i="4"/>
  <c r="M124" i="4" s="1"/>
  <c r="L123" i="4"/>
  <c r="M123" i="4" s="1"/>
  <c r="L119" i="4"/>
  <c r="M119" i="4" s="1"/>
  <c r="L118" i="4"/>
  <c r="M118" i="4" s="1"/>
  <c r="L117" i="4"/>
  <c r="M117" i="4" s="1"/>
  <c r="L113" i="4"/>
  <c r="M113" i="4" s="1"/>
  <c r="L112" i="4"/>
  <c r="M112" i="4" s="1"/>
  <c r="L111" i="4"/>
  <c r="M111" i="4" s="1"/>
  <c r="L110" i="4"/>
  <c r="M110" i="4" s="1"/>
  <c r="L109" i="4"/>
  <c r="M109" i="4" s="1"/>
  <c r="L108" i="4"/>
  <c r="M108" i="4" s="1"/>
  <c r="L106" i="4"/>
  <c r="M106" i="4" s="1"/>
  <c r="L105" i="4"/>
  <c r="M105" i="4" s="1"/>
  <c r="L104" i="4"/>
  <c r="M104" i="4" s="1"/>
  <c r="L99" i="4"/>
  <c r="M99" i="4" s="1"/>
  <c r="L95" i="4"/>
  <c r="M95" i="4" s="1"/>
  <c r="L94" i="4"/>
  <c r="M94" i="4" s="1"/>
  <c r="L93" i="4"/>
  <c r="M93" i="4" s="1"/>
  <c r="L92" i="4"/>
  <c r="M92" i="4" s="1"/>
  <c r="L87" i="4"/>
  <c r="M87" i="4" s="1"/>
  <c r="L86" i="4"/>
  <c r="M86" i="4" s="1"/>
  <c r="L85" i="4"/>
  <c r="M85" i="4" s="1"/>
  <c r="L187" i="4"/>
  <c r="M187" i="4" s="1"/>
  <c r="L83" i="4"/>
  <c r="M83" i="4" s="1"/>
  <c r="L82" i="4"/>
  <c r="M82" i="4" s="1"/>
  <c r="L77" i="4"/>
  <c r="M77" i="4" s="1"/>
  <c r="L72" i="4"/>
  <c r="M72" i="4" s="1"/>
  <c r="L70" i="4"/>
  <c r="M70" i="4" s="1"/>
  <c r="L69" i="4"/>
  <c r="M69" i="4" s="1"/>
  <c r="L68" i="4"/>
  <c r="M68" i="4" s="1"/>
  <c r="L66" i="4"/>
  <c r="M66" i="4" s="1"/>
  <c r="L65" i="4"/>
  <c r="M65" i="4" s="1"/>
  <c r="L61" i="4"/>
  <c r="M61" i="4" s="1"/>
  <c r="L60" i="4"/>
  <c r="M60" i="4" s="1"/>
  <c r="L59" i="4"/>
  <c r="M59" i="4" s="1"/>
  <c r="L58" i="4"/>
  <c r="M58" i="4" s="1"/>
  <c r="L57" i="4"/>
  <c r="M57" i="4" s="1"/>
  <c r="L56" i="4"/>
  <c r="M56" i="4" s="1"/>
  <c r="L55" i="4"/>
  <c r="M55" i="4" s="1"/>
  <c r="L54" i="4"/>
  <c r="M54" i="4" s="1"/>
  <c r="L50" i="4"/>
  <c r="M50" i="4" s="1"/>
  <c r="L49" i="4"/>
  <c r="M49" i="4" s="1"/>
  <c r="L48" i="4"/>
  <c r="M48" i="4" s="1"/>
  <c r="L47" i="4"/>
  <c r="M47" i="4" s="1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2" i="4"/>
  <c r="M32" i="4" s="1"/>
  <c r="L31" i="4"/>
  <c r="M31" i="4" s="1"/>
  <c r="L30" i="4"/>
  <c r="M30" i="4" s="1"/>
  <c r="L28" i="4"/>
  <c r="M28" i="4" s="1"/>
  <c r="L27" i="4"/>
  <c r="M27" i="4" s="1"/>
  <c r="L26" i="4"/>
  <c r="M26" i="4" s="1"/>
  <c r="L25" i="4"/>
  <c r="M25" i="4" s="1"/>
  <c r="L24" i="4"/>
  <c r="M24" i="4" s="1"/>
  <c r="L23" i="4"/>
  <c r="M23" i="4" s="1"/>
  <c r="L22" i="4"/>
  <c r="M22" i="4" s="1"/>
  <c r="L21" i="4"/>
  <c r="M21" i="4" s="1"/>
  <c r="L20" i="4"/>
  <c r="M20" i="4" s="1"/>
  <c r="L16" i="4"/>
  <c r="M16" i="4" s="1"/>
  <c r="L15" i="4"/>
  <c r="M15" i="4" s="1"/>
  <c r="L14" i="4"/>
  <c r="M14" i="4" s="1"/>
  <c r="L13" i="4"/>
  <c r="M13" i="4" s="1"/>
  <c r="L12" i="4"/>
  <c r="M12" i="4" s="1"/>
  <c r="L10" i="4"/>
  <c r="M10" i="4" s="1"/>
  <c r="L9" i="4"/>
  <c r="M9" i="4" s="1"/>
  <c r="L8" i="4"/>
  <c r="M8" i="4" s="1"/>
  <c r="L6" i="4"/>
  <c r="M6" i="4" s="1"/>
  <c r="L5" i="4"/>
  <c r="M5" i="4" s="1"/>
  <c r="F205" i="4"/>
  <c r="H199" i="4"/>
  <c r="G24" i="7" s="1"/>
  <c r="K205" i="4"/>
  <c r="J25" i="7" s="1"/>
  <c r="K174" i="4"/>
  <c r="J22" i="7" s="1"/>
  <c r="K169" i="4"/>
  <c r="K164" i="4"/>
  <c r="K149" i="4"/>
  <c r="J20" i="7" s="1"/>
  <c r="K142" i="4"/>
  <c r="K134" i="4"/>
  <c r="K125" i="4"/>
  <c r="K114" i="4"/>
  <c r="K100" i="4"/>
  <c r="K71" i="4"/>
  <c r="K62" i="4"/>
  <c r="K51" i="4"/>
  <c r="K35" i="4"/>
  <c r="K34" i="4"/>
  <c r="K17" i="4"/>
  <c r="K11" i="4"/>
  <c r="D10" i="1"/>
  <c r="F5" i="7" s="1"/>
  <c r="D33" i="1"/>
  <c r="F7" i="7" s="1"/>
  <c r="D41" i="1"/>
  <c r="F8" i="7" s="1"/>
  <c r="D54" i="1"/>
  <c r="D55" i="1"/>
  <c r="F10" i="7" s="1"/>
  <c r="D60" i="1"/>
  <c r="F11" i="7" s="1"/>
  <c r="D81" i="1"/>
  <c r="F12" i="7" s="1"/>
  <c r="I81" i="1"/>
  <c r="J12" i="7" s="1"/>
  <c r="I60" i="1"/>
  <c r="J11" i="7" s="1"/>
  <c r="I55" i="1"/>
  <c r="J10" i="7" s="1"/>
  <c r="I54" i="1"/>
  <c r="I41" i="1"/>
  <c r="J8" i="7" s="1"/>
  <c r="I33" i="1"/>
  <c r="J7" i="7" s="1"/>
  <c r="I10" i="1"/>
  <c r="J5" i="7" s="1"/>
  <c r="H62" i="4"/>
  <c r="H205" i="4"/>
  <c r="G25" i="7" s="1"/>
  <c r="H17" i="4"/>
  <c r="H174" i="4"/>
  <c r="G22" i="7" s="1"/>
  <c r="H169" i="4"/>
  <c r="H164" i="4"/>
  <c r="H149" i="4"/>
  <c r="G20" i="7" s="1"/>
  <c r="H142" i="4"/>
  <c r="H114" i="4"/>
  <c r="H100" i="4"/>
  <c r="H71" i="4"/>
  <c r="C10" i="1"/>
  <c r="H35" i="4"/>
  <c r="H34" i="4"/>
  <c r="H11" i="4"/>
  <c r="H134" i="4"/>
  <c r="H125" i="4"/>
  <c r="H51" i="4"/>
  <c r="C81" i="1"/>
  <c r="C60" i="1"/>
  <c r="C55" i="1"/>
  <c r="C54" i="1"/>
  <c r="C33" i="1"/>
  <c r="H33" i="7" l="1"/>
  <c r="J17" i="4"/>
  <c r="H55" i="1"/>
  <c r="I10" i="7" s="1"/>
  <c r="J100" i="4"/>
  <c r="L138" i="4"/>
  <c r="M138" i="4" s="1"/>
  <c r="J11" i="4"/>
  <c r="J51" i="4"/>
  <c r="J142" i="4"/>
  <c r="J170" i="4"/>
  <c r="I21" i="7" s="1"/>
  <c r="J114" i="4"/>
  <c r="J169" i="4"/>
  <c r="J125" i="4"/>
  <c r="J120" i="4"/>
  <c r="J164" i="4"/>
  <c r="J199" i="4"/>
  <c r="I24" i="7" s="1"/>
  <c r="J182" i="4"/>
  <c r="I23" i="7" s="1"/>
  <c r="J149" i="4"/>
  <c r="I20" i="7" s="1"/>
  <c r="J174" i="4"/>
  <c r="I22" i="7" s="1"/>
  <c r="J134" i="4"/>
  <c r="J62" i="4"/>
  <c r="J73" i="4"/>
  <c r="J205" i="4"/>
  <c r="I25" i="7" s="1"/>
  <c r="J71" i="4"/>
  <c r="E88" i="1"/>
  <c r="H33" i="1"/>
  <c r="I7" i="7" s="1"/>
  <c r="H41" i="1"/>
  <c r="I8" i="7" s="1"/>
  <c r="H60" i="1"/>
  <c r="I11" i="7" s="1"/>
  <c r="I13" i="7"/>
  <c r="J88" i="4"/>
  <c r="I18" i="7" s="1"/>
  <c r="F14" i="7"/>
  <c r="H81" i="1"/>
  <c r="I12" i="7" s="1"/>
  <c r="G170" i="4"/>
  <c r="G71" i="4"/>
  <c r="G120" i="4"/>
  <c r="G73" i="4"/>
  <c r="L73" i="4"/>
  <c r="M73" i="4" s="1"/>
  <c r="G182" i="4"/>
  <c r="G62" i="4"/>
  <c r="G205" i="4"/>
  <c r="E135" i="4"/>
  <c r="E143" i="4" s="1"/>
  <c r="J54" i="1"/>
  <c r="K54" i="1" s="1"/>
  <c r="J88" i="1"/>
  <c r="K88" i="1" s="1"/>
  <c r="J60" i="1"/>
  <c r="K60" i="1" s="1"/>
  <c r="J41" i="1"/>
  <c r="K41" i="1" s="1"/>
  <c r="J81" i="1"/>
  <c r="K81" i="1" s="1"/>
  <c r="J10" i="1"/>
  <c r="J55" i="1"/>
  <c r="K55" i="1" s="1"/>
  <c r="J33" i="1"/>
  <c r="K33" i="1" s="1"/>
  <c r="F89" i="1"/>
  <c r="E54" i="1"/>
  <c r="E33" i="1"/>
  <c r="E10" i="1"/>
  <c r="E41" i="1"/>
  <c r="E81" i="1"/>
  <c r="E60" i="1"/>
  <c r="E55" i="1"/>
  <c r="G89" i="1"/>
  <c r="F29" i="7" s="1"/>
  <c r="H10" i="7"/>
  <c r="I135" i="4"/>
  <c r="I74" i="4"/>
  <c r="L100" i="4"/>
  <c r="M100" i="4" s="1"/>
  <c r="L142" i="4"/>
  <c r="M142" i="4" s="1"/>
  <c r="L182" i="4"/>
  <c r="M182" i="4" s="1"/>
  <c r="L34" i="4"/>
  <c r="M34" i="4" s="1"/>
  <c r="L169" i="4"/>
  <c r="M169" i="4" s="1"/>
  <c r="L174" i="4"/>
  <c r="M174" i="4" s="1"/>
  <c r="L51" i="4"/>
  <c r="M51" i="4" s="1"/>
  <c r="L114" i="4"/>
  <c r="M114" i="4" s="1"/>
  <c r="L149" i="4"/>
  <c r="M149" i="4" s="1"/>
  <c r="L199" i="4"/>
  <c r="M199" i="4" s="1"/>
  <c r="L62" i="4"/>
  <c r="M62" i="4" s="1"/>
  <c r="L205" i="4"/>
  <c r="M205" i="4" s="1"/>
  <c r="L120" i="4"/>
  <c r="M120" i="4" s="1"/>
  <c r="L125" i="4"/>
  <c r="M125" i="4" s="1"/>
  <c r="L88" i="4"/>
  <c r="M88" i="4" s="1"/>
  <c r="L35" i="4"/>
  <c r="M35" i="4" s="1"/>
  <c r="L71" i="4"/>
  <c r="M71" i="4" s="1"/>
  <c r="L134" i="4"/>
  <c r="M134" i="4" s="1"/>
  <c r="L164" i="4"/>
  <c r="M164" i="4" s="1"/>
  <c r="L170" i="4"/>
  <c r="M170" i="4" s="1"/>
  <c r="L11" i="4"/>
  <c r="M11" i="4" s="1"/>
  <c r="L17" i="4"/>
  <c r="M17" i="4" s="1"/>
  <c r="C89" i="1"/>
  <c r="K74" i="4"/>
  <c r="J17" i="7" s="1"/>
  <c r="K135" i="4"/>
  <c r="D89" i="1"/>
  <c r="I89" i="1"/>
  <c r="H135" i="4"/>
  <c r="H74" i="4"/>
  <c r="G17" i="7" s="1"/>
  <c r="H89" i="1" l="1"/>
  <c r="H17" i="7"/>
  <c r="J74" i="4"/>
  <c r="I17" i="7" s="1"/>
  <c r="I143" i="4"/>
  <c r="I206" i="4" s="1"/>
  <c r="G29" i="7" s="1"/>
  <c r="H29" i="7" s="1"/>
  <c r="J135" i="4"/>
  <c r="E89" i="1"/>
  <c r="K10" i="1"/>
  <c r="J89" i="1"/>
  <c r="K89" i="1" s="1"/>
  <c r="K5" i="7"/>
  <c r="K12" i="7"/>
  <c r="K13" i="7"/>
  <c r="K11" i="7"/>
  <c r="K8" i="7"/>
  <c r="K10" i="7"/>
  <c r="K7" i="7"/>
  <c r="K143" i="4"/>
  <c r="L135" i="4"/>
  <c r="M135" i="4" s="1"/>
  <c r="L74" i="4"/>
  <c r="M74" i="4" s="1"/>
  <c r="H19" i="7" l="1"/>
  <c r="K206" i="4"/>
  <c r="J19" i="7"/>
  <c r="F34" i="4" l="1"/>
  <c r="G34" i="4" s="1"/>
  <c r="F35" i="4"/>
  <c r="G35" i="4" s="1"/>
  <c r="F21" i="7" l="1"/>
  <c r="F25" i="7"/>
  <c r="F149" i="4"/>
  <c r="F169" i="4"/>
  <c r="G169" i="4" s="1"/>
  <c r="F20" i="7" l="1"/>
  <c r="G149" i="4"/>
  <c r="G14" i="7" l="1"/>
  <c r="J14" i="7"/>
  <c r="L6" i="7"/>
  <c r="L9" i="7"/>
  <c r="H14" i="7"/>
  <c r="F17" i="4"/>
  <c r="G17" i="4" s="1"/>
  <c r="F11" i="4"/>
  <c r="G11" i="4" s="1"/>
  <c r="F114" i="4" l="1"/>
  <c r="G114" i="4" s="1"/>
  <c r="F199" i="4"/>
  <c r="F174" i="4"/>
  <c r="F164" i="4"/>
  <c r="G164" i="4" s="1"/>
  <c r="F138" i="4"/>
  <c r="F134" i="4"/>
  <c r="G134" i="4" s="1"/>
  <c r="F142" i="4"/>
  <c r="G142" i="4" s="1"/>
  <c r="F23" i="7"/>
  <c r="F125" i="4"/>
  <c r="G125" i="4" s="1"/>
  <c r="F100" i="4"/>
  <c r="G100" i="4" s="1"/>
  <c r="F51" i="4"/>
  <c r="G51" i="4" s="1"/>
  <c r="F62" i="4"/>
  <c r="F24" i="7" l="1"/>
  <c r="G199" i="4"/>
  <c r="F22" i="7"/>
  <c r="G174" i="4"/>
  <c r="K21" i="7"/>
  <c r="L21" i="7" s="1"/>
  <c r="F135" i="4"/>
  <c r="F74" i="4"/>
  <c r="F143" i="4" l="1"/>
  <c r="G135" i="4"/>
  <c r="F17" i="7"/>
  <c r="K24" i="7"/>
  <c r="L24" i="7" s="1"/>
  <c r="K25" i="7"/>
  <c r="L25" i="7" s="1"/>
  <c r="F19" i="7" l="1"/>
  <c r="G143" i="4"/>
  <c r="K23" i="7"/>
  <c r="L23" i="7" s="1"/>
  <c r="L8" i="7" l="1"/>
  <c r="L11" i="7"/>
  <c r="L7" i="7"/>
  <c r="L10" i="7"/>
  <c r="L12" i="7"/>
  <c r="L5" i="7"/>
  <c r="L13" i="7"/>
  <c r="K20" i="7"/>
  <c r="L20" i="7" s="1"/>
  <c r="K14" i="7" l="1"/>
  <c r="L14" i="7" s="1"/>
  <c r="K22" i="7" l="1"/>
  <c r="L22" i="7" s="1"/>
  <c r="H26" i="7" l="1"/>
  <c r="F32" i="7" s="1"/>
  <c r="H32" i="7" s="1"/>
  <c r="H143" i="4"/>
  <c r="G19" i="7" l="1"/>
  <c r="J143" i="4"/>
  <c r="I19" i="7" s="1"/>
  <c r="J26" i="7"/>
  <c r="L143" i="4"/>
  <c r="M143" i="4" s="1"/>
  <c r="H206" i="4"/>
  <c r="J206" i="4" s="1"/>
  <c r="L206" i="4" l="1"/>
  <c r="M206" i="4" s="1"/>
  <c r="K18" i="7"/>
  <c r="L18" i="7" s="1"/>
  <c r="K19" i="7"/>
  <c r="L19" i="7" s="1"/>
  <c r="G26" i="7"/>
  <c r="K17" i="7" l="1"/>
  <c r="L17" i="7" s="1"/>
  <c r="K26" i="7" l="1"/>
  <c r="L26" i="7" s="1"/>
  <c r="I14" i="7" l="1"/>
  <c r="F18" i="7"/>
  <c r="F26" i="7" s="1"/>
  <c r="F206" i="4"/>
  <c r="E74" i="4"/>
  <c r="G74" i="4" s="1"/>
  <c r="I26" i="7" s="1"/>
  <c r="E206" i="4" l="1"/>
  <c r="G206" i="4" s="1"/>
</calcChain>
</file>

<file path=xl/sharedStrings.xml><?xml version="1.0" encoding="utf-8"?>
<sst xmlns="http://schemas.openxmlformats.org/spreadsheetml/2006/main" count="511" uniqueCount="477">
  <si>
    <t>TAXES</t>
  </si>
  <si>
    <t>LICENSES &amp; PERMITS</t>
  </si>
  <si>
    <t>Town of Chippewa</t>
  </si>
  <si>
    <t>INTERGOVERNMENTAL REVENUES</t>
  </si>
  <si>
    <t>General Transportation Aids</t>
  </si>
  <si>
    <t>Forest Cropland/Managed Forest</t>
  </si>
  <si>
    <t>State Recycling Grants</t>
  </si>
  <si>
    <t xml:space="preserve">State Aid Exempt Computer </t>
  </si>
  <si>
    <t>State Shared Revenues</t>
  </si>
  <si>
    <t>STATE GRANTS</t>
  </si>
  <si>
    <t>OTHER STATE PAYMENTS</t>
  </si>
  <si>
    <t>Federal Forest NR55 (in lieu of taxes fed)</t>
  </si>
  <si>
    <t>State DNR Severance</t>
  </si>
  <si>
    <t>Operator Licenses</t>
  </si>
  <si>
    <t>Picnic Licenses</t>
  </si>
  <si>
    <t>Driveway Permits</t>
  </si>
  <si>
    <t>FINES, FORFEITURES &amp; PENALTIES</t>
  </si>
  <si>
    <t>PUBLIC CHARGES FOR SERVICES</t>
  </si>
  <si>
    <t>TOTAL TAXES</t>
  </si>
  <si>
    <t>Garbage Bags</t>
  </si>
  <si>
    <t>Clerk Services</t>
  </si>
  <si>
    <t>INTERGOVERNMENTAL CHG FOR SVCS</t>
  </si>
  <si>
    <t>Flambeau State Forest</t>
  </si>
  <si>
    <t>TOTAL INTERGOV CHG FOR SVCS</t>
  </si>
  <si>
    <t>TOTAL INTERGOVERNMENTAL REV</t>
  </si>
  <si>
    <t>TOTAL LICENSES &amp; PERMITS</t>
  </si>
  <si>
    <t>MISCELLANEOUS REVENUE</t>
  </si>
  <si>
    <t>Property Sales</t>
  </si>
  <si>
    <t>TOTAL MISC REVENUES</t>
  </si>
  <si>
    <t>LONG TERM DEBT</t>
  </si>
  <si>
    <t>NOTES</t>
  </si>
  <si>
    <t>Municipal Svcs Aid</t>
  </si>
  <si>
    <t>Donations &amp; Contributions</t>
  </si>
  <si>
    <t>Refunds</t>
  </si>
  <si>
    <t>TOTAL LONG TERM DEBT</t>
  </si>
  <si>
    <t>TOTAL GENERAL GOVERNMENT</t>
  </si>
  <si>
    <t>TOTAL PUBLIC SAFETY</t>
  </si>
  <si>
    <t>TOTAL PUBLIC WORKS</t>
  </si>
  <si>
    <t>TOTAL CONSERVATION &amp; DEVELOPMENT</t>
  </si>
  <si>
    <t>TOTAL DEBT SERVICE FUND</t>
  </si>
  <si>
    <t>TOTAL OTHER FINANCING USES</t>
  </si>
  <si>
    <t>TOTAL EXPENSES</t>
  </si>
  <si>
    <t>Town Board Salary</t>
  </si>
  <si>
    <t>Publication of Notices</t>
  </si>
  <si>
    <t>Website</t>
  </si>
  <si>
    <t>Clerk Salary</t>
  </si>
  <si>
    <t>Election Expenses</t>
  </si>
  <si>
    <t>Clerk Postage</t>
  </si>
  <si>
    <t>Treasurer Salary</t>
  </si>
  <si>
    <t>Bank Svc Charges</t>
  </si>
  <si>
    <t>Tresurer Postage</t>
  </si>
  <si>
    <t>PO Box Rental</t>
  </si>
  <si>
    <t>Accounting Intuit/Quickbooks</t>
  </si>
  <si>
    <t>Accounting AH&amp;M Accountants</t>
  </si>
  <si>
    <t>Dept of Rev business tax reg (even yrs)</t>
  </si>
  <si>
    <t>Association/ Membership Dues (all 5)</t>
  </si>
  <si>
    <t>Assessor</t>
  </si>
  <si>
    <t>BOR Publication Fees</t>
  </si>
  <si>
    <t>Hall Supplies</t>
  </si>
  <si>
    <t>Hall Utilities LP</t>
  </si>
  <si>
    <t>Hall Utilities Electric</t>
  </si>
  <si>
    <t>Hall Utilities Phone &amp; Internet</t>
  </si>
  <si>
    <t>HWY Garage Insurance</t>
  </si>
  <si>
    <t>Refunded Taxes</t>
  </si>
  <si>
    <t>FD Insurance- liability</t>
  </si>
  <si>
    <t>FD Insurance- work comp</t>
  </si>
  <si>
    <t>Non-Hwy Portion Town Insurance Policy</t>
  </si>
  <si>
    <t>HWY Diesel</t>
  </si>
  <si>
    <t>HWY Gas &amp; Oil</t>
  </si>
  <si>
    <t>Garage LP</t>
  </si>
  <si>
    <t>Garage Electric</t>
  </si>
  <si>
    <t>CDL Drug Testing</t>
  </si>
  <si>
    <t>Paving &amp; Chip Sealing</t>
  </si>
  <si>
    <t>Patching &amp; Crack Sealing</t>
  </si>
  <si>
    <t>Beavers</t>
  </si>
  <si>
    <t>Street Lights</t>
  </si>
  <si>
    <t>Christmas Lights</t>
  </si>
  <si>
    <t>Water Testing</t>
  </si>
  <si>
    <t>Cemetery Maintenance Wages</t>
  </si>
  <si>
    <t>Library Contribution</t>
  </si>
  <si>
    <t>Health Inspection</t>
  </si>
  <si>
    <t>Park Electric</t>
  </si>
  <si>
    <t>Park Wages</t>
  </si>
  <si>
    <t>ATV Park Wages</t>
  </si>
  <si>
    <t>ATV Park Insurance</t>
  </si>
  <si>
    <t>ATV Park Electric</t>
  </si>
  <si>
    <t>Port-a-pot</t>
  </si>
  <si>
    <t>ATV Park Supplies &amp; Expenses</t>
  </si>
  <si>
    <t>ATV Park Advertising</t>
  </si>
  <si>
    <t>HWY Vehicles Insurance</t>
  </si>
  <si>
    <t>Pers. Property Aid</t>
  </si>
  <si>
    <t>Delinquent Personal Property Tax</t>
  </si>
  <si>
    <t>Liquor &amp; Malt Bev Licenses</t>
  </si>
  <si>
    <t>Tobacco Licenses</t>
  </si>
  <si>
    <t>INT N Clover CVB Loan</t>
  </si>
  <si>
    <t>Princ &amp; Int on Milestone Gravel BCPL</t>
  </si>
  <si>
    <t>Board Training Seminars/ WTA etc  (all 5)</t>
  </si>
  <si>
    <t>FD Bldg Maintenance</t>
  </si>
  <si>
    <t>Treasurer Publication Fees</t>
  </si>
  <si>
    <t>Renew in even numbered years</t>
  </si>
  <si>
    <t>Hall Utilities- Other (septic)</t>
  </si>
  <si>
    <t>Landfill Wages</t>
  </si>
  <si>
    <t>Recycling Wages</t>
  </si>
  <si>
    <t>Garage Expenses- Other</t>
  </si>
  <si>
    <t>Draper Roads Hwy Maint Wages</t>
  </si>
  <si>
    <t>Zoning- Pit Permits</t>
  </si>
  <si>
    <t>Salt Sand</t>
  </si>
  <si>
    <t>Bridge Inspections</t>
  </si>
  <si>
    <t>Pd to Winter- Butler Rd</t>
  </si>
  <si>
    <t>Ditching/Culverts</t>
  </si>
  <si>
    <t>TOTAL HIGHWAY MAINTENANCE</t>
  </si>
  <si>
    <t>2-Way Radios</t>
  </si>
  <si>
    <t>July Jubilee</t>
  </si>
  <si>
    <t>Other Community Cause</t>
  </si>
  <si>
    <t>WACC Visitor Guide, Tuscobia Map</t>
  </si>
  <si>
    <t>Hall Pest Spray</t>
  </si>
  <si>
    <t>Annual service</t>
  </si>
  <si>
    <t>Pers. Property Tax</t>
  </si>
  <si>
    <t xml:space="preserve">IT Re-Active (Repairs, Problems) </t>
  </si>
  <si>
    <t>Managed IT Pro-Active Network Security</t>
  </si>
  <si>
    <t xml:space="preserve">N. Clover Rd </t>
  </si>
  <si>
    <t xml:space="preserve">   </t>
  </si>
  <si>
    <t>Planning Commission Mileage/Per Diems</t>
  </si>
  <si>
    <t>Interest Income 800920</t>
  </si>
  <si>
    <t>Trust Fund Payment Levy</t>
  </si>
  <si>
    <t>Social Security/Medicare</t>
  </si>
  <si>
    <t>General Property Tax Levy</t>
  </si>
  <si>
    <t>Gazette Tax Collection Hours</t>
  </si>
  <si>
    <r>
      <rPr>
        <b/>
        <sz val="11"/>
        <color theme="1"/>
        <rFont val="Calibri"/>
        <family val="2"/>
        <scheme val="minor"/>
      </rPr>
      <t>Clerk/Treasurer Office, Including Treasurer Salary, Banking/Accounting, Payroll Subscriptions, Software &amp; Related Expenses, Checks &amp; Receipt Books, IRS/DOR/DWD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Administration, Postage for Mailing Vouchers &amp; Tax Bills and the Assessor/BOR Expenses</t>
    </r>
  </si>
  <si>
    <t>GENERAL FUND REVENUES</t>
  </si>
  <si>
    <t>GENERAL FUND EXPENSES</t>
  </si>
  <si>
    <t>Elected officials plus town employees</t>
  </si>
  <si>
    <t xml:space="preserve">Purchase Equipment </t>
  </si>
  <si>
    <t>Garage Bldg Repairs</t>
  </si>
  <si>
    <t>Garage property</t>
  </si>
  <si>
    <t>Expenses</t>
  </si>
  <si>
    <t>Revenues</t>
  </si>
  <si>
    <t>Public Safety</t>
  </si>
  <si>
    <t>Public Works</t>
  </si>
  <si>
    <t>Other Financing Uses</t>
  </si>
  <si>
    <t>Taxes</t>
  </si>
  <si>
    <t>Special Assessments</t>
  </si>
  <si>
    <t>Intergovernmental Revenues</t>
  </si>
  <si>
    <t>Licenses &amp; Permits</t>
  </si>
  <si>
    <t>Fines Forfeitures &amp; Penalties</t>
  </si>
  <si>
    <t>Public Charges for Services</t>
  </si>
  <si>
    <t>Health &amp; Human Services</t>
  </si>
  <si>
    <t>Culture Recreation &amp; Education</t>
  </si>
  <si>
    <t>Conservation &amp; Development</t>
  </si>
  <si>
    <t>Capital Outlay</t>
  </si>
  <si>
    <t>Debt Service Fund</t>
  </si>
  <si>
    <t>Intergovernmental Charges for Services</t>
  </si>
  <si>
    <t>Misc. Revenue</t>
  </si>
  <si>
    <t>General Government</t>
  </si>
  <si>
    <t>All Governmental &amp; Proprietary Funds</t>
  </si>
  <si>
    <t xml:space="preserve">       General Fund (Checking 2550)</t>
  </si>
  <si>
    <t>Notes</t>
  </si>
  <si>
    <t>INT Milestone Gravel</t>
  </si>
  <si>
    <t xml:space="preserve">Legal </t>
  </si>
  <si>
    <t>"Hwy Carryover" (Gen Fund Min Bal)</t>
  </si>
  <si>
    <t>Emergency Operations Fund (WTA Recommends 4 months)</t>
  </si>
  <si>
    <t>PUBLIC NOTICE: TOWN OF DRAPER,  SAWYER COUNTY, WI  6994N MAIN ST. LORETTA, WI 54896  (715) 266-2110</t>
  </si>
  <si>
    <t>Fire Insurance Dues Aid (In/Out to FD)</t>
  </si>
  <si>
    <t>HIGHWAY INSURANCE (Form C)</t>
  </si>
  <si>
    <t>TOTAL CAMPGROUND REVENUES</t>
  </si>
  <si>
    <t xml:space="preserve"> Campsite Fees</t>
  </si>
  <si>
    <t xml:space="preserve"> Campground Shower House Fees</t>
  </si>
  <si>
    <t>information only, not added twice</t>
  </si>
  <si>
    <t>MILEAGE</t>
  </si>
  <si>
    <t>MILEAGE SUBTOTAL</t>
  </si>
  <si>
    <t>TOTAL PUBLIC CHARGES FOR SVCS</t>
  </si>
  <si>
    <t>GENERAL GOVERNMENT</t>
  </si>
  <si>
    <t>ELECTIONS</t>
  </si>
  <si>
    <t>ELECTIONS SUBTOTAL</t>
  </si>
  <si>
    <t>SANITATION</t>
  </si>
  <si>
    <t>2% Dues Earned by/Pass thru paid to FD</t>
  </si>
  <si>
    <t>TOWN BOARD EXPENSES TOTAL</t>
  </si>
  <si>
    <t xml:space="preserve">FINANCIAL ADMINISTRATION TOTAL </t>
  </si>
  <si>
    <t>TOWN HALL TOTAL</t>
  </si>
  <si>
    <t xml:space="preserve">CONSERVATION &amp; DEVELOPMENT </t>
  </si>
  <si>
    <t>CAPITAL OUTLAY</t>
  </si>
  <si>
    <t>TOWN BOARD EXPENSES</t>
  </si>
  <si>
    <t>GENERAL ADMINISTRATION</t>
  </si>
  <si>
    <t>GENERAL ADMINISTRATION TOTAL</t>
  </si>
  <si>
    <t xml:space="preserve">FINANCIAL ADMINISTRATION </t>
  </si>
  <si>
    <t xml:space="preserve">TOWN HALL </t>
  </si>
  <si>
    <t xml:space="preserve">OTHER LIABILITIES </t>
  </si>
  <si>
    <t>OTHER LIABILITIES TOTAL</t>
  </si>
  <si>
    <t>HIGHWAY INSURANCE TOTAL</t>
  </si>
  <si>
    <t>PUBLIC WORKS</t>
  </si>
  <si>
    <t>HIGHWAY MAINTENANCE</t>
  </si>
  <si>
    <t>PUBLIC SAFETY</t>
  </si>
  <si>
    <t>SANITATION TOTAL</t>
  </si>
  <si>
    <t>ROADS MAINTENANCE TOTAL</t>
  </si>
  <si>
    <t>HIGHWAY WAGES</t>
  </si>
  <si>
    <t>HIGHWAY FUEL</t>
  </si>
  <si>
    <t>GARAGE EXPENSES TOTAL</t>
  </si>
  <si>
    <t xml:space="preserve">ROADS MAINTENANCE </t>
  </si>
  <si>
    <t>GARAGE EXPENSES</t>
  </si>
  <si>
    <t>STREET LIGHTING</t>
  </si>
  <si>
    <t>HWY ROAD IMPROVEMENTS</t>
  </si>
  <si>
    <t>STREET LIGHTING TOTAL</t>
  </si>
  <si>
    <t>HWY ROAD IMPROVEMENTS TOTAL</t>
  </si>
  <si>
    <t>HIGHWAY FUEL TOTAL</t>
  </si>
  <si>
    <t>HIGHWAY WAGES TOTAL</t>
  </si>
  <si>
    <t>"Highway Carryover"</t>
  </si>
  <si>
    <t>$5 Each</t>
  </si>
  <si>
    <t>Insurance Refunds</t>
  </si>
  <si>
    <t xml:space="preserve">Election Wages </t>
  </si>
  <si>
    <t xml:space="preserve">Hwy Machine Maintenance </t>
  </si>
  <si>
    <t>"GRANTS"</t>
  </si>
  <si>
    <t>HEALTH &amp; HUMAN SERVICES</t>
  </si>
  <si>
    <t>TOTAL HEALTH &amp; HUMAN SERVICES</t>
  </si>
  <si>
    <t>CULTURE RECREATION &amp; EDUCATION</t>
  </si>
  <si>
    <t>TOTAL CAPITAL OUTLAY</t>
  </si>
  <si>
    <t>OTHER FINANCING USES</t>
  </si>
  <si>
    <t>DEBT SERVICE (LEVY THIS)</t>
  </si>
  <si>
    <t>ATV Park CAMPGROUND</t>
  </si>
  <si>
    <t>DRAPER PARK :</t>
  </si>
  <si>
    <t>DRAPER PARK TOTAL</t>
  </si>
  <si>
    <t>ATV PARK &amp; CAMPGROUND:</t>
  </si>
  <si>
    <t xml:space="preserve"> ATV PARK &amp; CAMPGROUND TOTAL</t>
  </si>
  <si>
    <t xml:space="preserve">SPECIAL ASSESSMENTS </t>
  </si>
  <si>
    <t xml:space="preserve">Long Term Debt </t>
  </si>
  <si>
    <t>Publish Class B Applications</t>
  </si>
  <si>
    <t>Money Market Acct Interest</t>
  </si>
  <si>
    <t>In/Out to FD- not town expense</t>
  </si>
  <si>
    <t>In/Out to FD- not town revenue</t>
  </si>
  <si>
    <t>Aging equipment= More repairs</t>
  </si>
  <si>
    <t>Campground Water Test</t>
  </si>
  <si>
    <t>Int Clover Rd CVB 4.4%</t>
  </si>
  <si>
    <t>Checking Account Carryover- Leave $10,000 Minimum in General Fund Checking 2550</t>
  </si>
  <si>
    <t>General correspondence</t>
  </si>
  <si>
    <t>Notices, absentee postage, machine programming costs, chain of custody</t>
  </si>
  <si>
    <t xml:space="preserve"> Levy Limit Worksheet line 9</t>
  </si>
  <si>
    <t>Property + Personal Property (Incl. Debt Service Levy)</t>
  </si>
  <si>
    <t>Raised to $15 Each</t>
  </si>
  <si>
    <t>Loan Proceeds</t>
  </si>
  <si>
    <t xml:space="preserve">Clerk Office Expense </t>
  </si>
  <si>
    <t xml:space="preserve">Capital Outlay- Office Machines </t>
  </si>
  <si>
    <t xml:space="preserve">Set by Resolution #7 2019 </t>
  </si>
  <si>
    <t xml:space="preserve">Board Mileage </t>
  </si>
  <si>
    <t xml:space="preserve">Treasurer Mileage </t>
  </si>
  <si>
    <t xml:space="preserve">Clerk Mileage </t>
  </si>
  <si>
    <t>Events, Fundraisers (Cancelled Covid-19)</t>
  </si>
  <si>
    <t xml:space="preserve">Regular IT for repairs, problems, tech support </t>
  </si>
  <si>
    <t>Mail tax bills, vouchers</t>
  </si>
  <si>
    <t>Holding Tank Pumping</t>
  </si>
  <si>
    <t>Garage vehicles (plus Increased coverage)</t>
  </si>
  <si>
    <t>Recycling Fines</t>
  </si>
  <si>
    <t>Road Signs</t>
  </si>
  <si>
    <t xml:space="preserve">Employee Retirement ETF </t>
  </si>
  <si>
    <t>New Voting Machine (Required 2021)</t>
  </si>
  <si>
    <t>Board Per Diems</t>
  </si>
  <si>
    <t>Treasury Office Supplies</t>
  </si>
  <si>
    <t xml:space="preserve">       Capital Projects Fund (Money Market 800920)</t>
  </si>
  <si>
    <t xml:space="preserve">       General Fund Minimum Balance Retained</t>
  </si>
  <si>
    <t>Election Mileage (Clerk)</t>
  </si>
  <si>
    <t xml:space="preserve">Administrative Non-Clerk Office Work </t>
  </si>
  <si>
    <t>Winter Area Chamber Picnic Fireworks Donation</t>
  </si>
  <si>
    <t>Minimum Balance Retained</t>
  </si>
  <si>
    <t>General Fund Checking Account Minimum Balance</t>
  </si>
  <si>
    <t>Transfer from Money Mkt CPF</t>
  </si>
  <si>
    <t>Lottery Credit</t>
  </si>
  <si>
    <t xml:space="preserve">ARPA </t>
  </si>
  <si>
    <t>First half of funds rec'd; Second disbursement 2022</t>
  </si>
  <si>
    <t>Unexpected culvert grant 2021</t>
  </si>
  <si>
    <t>Helipad Donations</t>
  </si>
  <si>
    <t>LT Debt BCPL Loan Excavator</t>
  </si>
  <si>
    <t>2021 Purchase Komatsu Excavator</t>
  </si>
  <si>
    <t>Service Contracts</t>
  </si>
  <si>
    <t xml:space="preserve">Town Attorney Consultation </t>
  </si>
  <si>
    <t>Budget Expenses- Publication</t>
  </si>
  <si>
    <t>Varies</t>
  </si>
  <si>
    <t>Money for Citizens to Improve Cemetery (per annual mtg)</t>
  </si>
  <si>
    <t>Cemetery Improvement</t>
  </si>
  <si>
    <t>Put up/ Take Down: Rewire, repair, replace lights</t>
  </si>
  <si>
    <t>Hall Improvement</t>
  </si>
  <si>
    <t>WTA, NaTAT, WMCA</t>
  </si>
  <si>
    <t>"Managed pro-active IT" REQUIRED WEC- Domain name change to .gov required 2022</t>
  </si>
  <si>
    <t>Replace Edge Voting Machine (Out of service 2021)</t>
  </si>
  <si>
    <t>Over limit Dumpsters Nov 2020</t>
  </si>
  <si>
    <t>Landfill Hauling</t>
  </si>
  <si>
    <t>Recycling Hauling</t>
  </si>
  <si>
    <t>Training, Road Inspections, Driveway Inspections, Park Falls, Winter, Shop Repairs</t>
  </si>
  <si>
    <t>Trapping, Clean out culverts, Remove dams</t>
  </si>
  <si>
    <t>Lakes Asphalt</t>
  </si>
  <si>
    <t>Expand Campsites, Repairs/Maintenance, Mowing/Trimming, Firewood</t>
  </si>
  <si>
    <t>Shower House Repairs- Electric, Plumbing- Supplies, Filters, Fire Extinguishers</t>
  </si>
  <si>
    <t>Repair Pavillion, Mowing, Etc</t>
  </si>
  <si>
    <t>Bond</t>
  </si>
  <si>
    <t>$22 each</t>
  </si>
  <si>
    <t>January PILT .114 (Portion Kept)</t>
  </si>
  <si>
    <t>April PILT .113 (Town Keeps All)</t>
  </si>
  <si>
    <t>2022 Increase FRSF (13,551.76 acres x $3.50/acre)</t>
  </si>
  <si>
    <t>minus 20% Pd to County</t>
  </si>
  <si>
    <t xml:space="preserve">       ARPA Fed Grant (Money Market 800920)</t>
  </si>
  <si>
    <t>ARPA Fed Grant Fund Allocation Money Market</t>
  </si>
  <si>
    <t>Tax Collection</t>
  </si>
  <si>
    <t>Sexton Svcs (Sexton $6000) Pd by Cemetery Fund in 2021</t>
  </si>
  <si>
    <t xml:space="preserve">       Helipad Fund</t>
  </si>
  <si>
    <t>Move to Money Market ARPA Fund for Broadband Expansion Thru 2023</t>
  </si>
  <si>
    <t>WTA etc</t>
  </si>
  <si>
    <t>5 Bars x $200</t>
  </si>
  <si>
    <t xml:space="preserve">Anderson Hager &amp; Moe Consulting, Payroll, Books </t>
  </si>
  <si>
    <t>Employee Wage Increase</t>
  </si>
  <si>
    <t xml:space="preserve">Interest BCPL Komatsu Excavator </t>
  </si>
  <si>
    <t>TOTAL REVENUES</t>
  </si>
  <si>
    <t>Proposed BCPL Loan N Clover Rd LRIP</t>
  </si>
  <si>
    <t>CHI LRIP Grant</t>
  </si>
  <si>
    <r>
      <rPr>
        <b/>
        <sz val="11"/>
        <color rgb="FFFF0000"/>
        <rFont val="Calibri"/>
        <family val="2"/>
        <scheme val="minor"/>
      </rPr>
      <t>(Under)</t>
    </r>
    <r>
      <rPr>
        <b/>
        <sz val="11"/>
        <color rgb="FF3F3F3F"/>
        <rFont val="Calibri"/>
        <family val="2"/>
        <scheme val="minor"/>
      </rPr>
      <t xml:space="preserve"> Over Budget 2022</t>
    </r>
  </si>
  <si>
    <t>2022 Adopted Budget</t>
  </si>
  <si>
    <t>Elections .gov Grant</t>
  </si>
  <si>
    <t>Elections .gov domain grant</t>
  </si>
  <si>
    <t>Transportation</t>
  </si>
  <si>
    <t>Road Maintenance Agreement- Discontinued July 2022</t>
  </si>
  <si>
    <t>Cabin Cleanout Month</t>
  </si>
  <si>
    <t>Bars, Campground, Dump</t>
  </si>
  <si>
    <t>11 trips to Hayward, 24 trips to Winter = 1390 x .62= $861.80</t>
  </si>
  <si>
    <t>Post Office, Bank, Gazette, Campground, Hayward Courthouse, projects</t>
  </si>
  <si>
    <t>Gazette</t>
  </si>
  <si>
    <t>3yr fixed rate thru 2021- Price Increase 2022</t>
  </si>
  <si>
    <t xml:space="preserve">Computers, Printers, Phones, Adding Machines, Etc: </t>
  </si>
  <si>
    <t>Chippewa Valley Bank, Overdrafts, returned checks, stop payment fees, SDB</t>
  </si>
  <si>
    <t>Combined with Clerk 2023</t>
  </si>
  <si>
    <t xml:space="preserve">Subscriptions; payroll- 2022 Increased </t>
  </si>
  <si>
    <t>Late Fees</t>
  </si>
  <si>
    <t>Hall Maintenance/Wages</t>
  </si>
  <si>
    <t>Cleaning/General Maintenance &amp; Repairs</t>
  </si>
  <si>
    <t>Highway Liability/WRK COMP Insurance</t>
  </si>
  <si>
    <t>Utilities &amp; Liabilities- INFLATION</t>
  </si>
  <si>
    <t>Cabin Cleanout Dumpster</t>
  </si>
  <si>
    <t xml:space="preserve"> 2018 Library Agreement: Board increased to $200 for 2022/2023</t>
  </si>
  <si>
    <t>discontinued</t>
  </si>
  <si>
    <t>PC Mtgs x 5 members, Quarterly/ as needed (Broadband, Helipad, Dam in 2022)</t>
  </si>
  <si>
    <t>Every other year</t>
  </si>
  <si>
    <t>Proposed BCPL Loan Dumptruck</t>
  </si>
  <si>
    <t>2022 Elections Security Grant</t>
  </si>
  <si>
    <t>Recycling Dumpster Fees Collected</t>
  </si>
  <si>
    <t>Transfer to GF to pay for garage roof</t>
  </si>
  <si>
    <t>Publication in Gazette</t>
  </si>
  <si>
    <t>Computer network- Outlook email for entire board, Antivirus, Software, office supplies- printer ink, forms, paper, envelopes, DOJ background checks</t>
  </si>
  <si>
    <t xml:space="preserve">Elections trips to Hayward </t>
  </si>
  <si>
    <t>Equipment Maintenance &amp; Repair</t>
  </si>
  <si>
    <t>Principal Clover Rd $87,420 (after LRIP PMT) PD 2022</t>
  </si>
  <si>
    <t>Principle N Clover CVB Loan</t>
  </si>
  <si>
    <t>PD 2022</t>
  </si>
  <si>
    <t>Purchase Western Dump Truck- Delivery 2023-2024 (Levy 2025)</t>
  </si>
  <si>
    <t>Transfer from ARPA to LTD PSC Grant Matching Funds</t>
  </si>
  <si>
    <t xml:space="preserve">Rock Picker </t>
  </si>
  <si>
    <t>Grader Shoulder Reclaimer</t>
  </si>
  <si>
    <t xml:space="preserve">Helipad </t>
  </si>
  <si>
    <t>Hydrants</t>
  </si>
  <si>
    <t>Transfer from Money Mkt ARPA</t>
  </si>
  <si>
    <t>Set by Resolution #7 2019 (+4% annual CPI increase) REVISE BCPL LOAN PMT TENDER</t>
  </si>
  <si>
    <t>2023 BCPL Loan to Purchase Dump Truck (Levy 2024-2025)</t>
  </si>
  <si>
    <t>Principal FD Tender Truck Loan</t>
  </si>
  <si>
    <t xml:space="preserve">Principal BCPL Komatsu Excavator </t>
  </si>
  <si>
    <t>BCPL Loan March 2023</t>
  </si>
  <si>
    <t>BCPL Loan for tender- Revised MOU to put on levy 2023-2026</t>
  </si>
  <si>
    <t>Interest FD Tender Truck Loan</t>
  </si>
  <si>
    <t xml:space="preserve"> (Citation Ordinance)</t>
  </si>
  <si>
    <t>(Unpaid fines, etc)</t>
  </si>
  <si>
    <t xml:space="preserve">BCPL Loan Tender </t>
  </si>
  <si>
    <t>Principal FD CVB Loan</t>
  </si>
  <si>
    <t>INT FD CVB Loan</t>
  </si>
  <si>
    <t>THIC Fund, County ARPA for Helipad (Up to $40,000)</t>
  </si>
  <si>
    <t>General Fund Minimum Balance is not an "Expense" The balance remaining becomes a Revenue for next year and "lives" in General Fund Revenues Sheet. 10,000 in/10,000 "out"</t>
  </si>
  <si>
    <t>(Plus up to $40,000 SC ARPA- Install 2023)</t>
  </si>
  <si>
    <t>Increase Contingency Fund</t>
  </si>
  <si>
    <t>Checking Account</t>
  </si>
  <si>
    <t>Dump Shed Repairs</t>
  </si>
  <si>
    <t>Repaired Instead of Replaced</t>
  </si>
  <si>
    <t>TOTAL CULTURE REC &amp; EDUCATION</t>
  </si>
  <si>
    <t>General Government continued</t>
  </si>
  <si>
    <t>Highway Maintenance continued</t>
  </si>
  <si>
    <t>Public Works continued</t>
  </si>
  <si>
    <t>Office hours, business development, website, social media, secretarial, accounting, budget, grants, legal/ordinances, etc Statute max $15000/yr (25.00 /hr per vote by electors)</t>
  </si>
  <si>
    <t>2024 PROPOSED DETAIL BUDGET- EXPENSES</t>
  </si>
  <si>
    <t>2024 PROPOSED DETAIL BUDGET- REVENUES</t>
  </si>
  <si>
    <t>THE FOLLOWING IS A SUMMARY OF THE PROPOSED 2024 BUDGET:</t>
  </si>
  <si>
    <t>2022 Actual</t>
  </si>
  <si>
    <t>2023 Adopted Budget</t>
  </si>
  <si>
    <t>YTD/Projected  October 2023</t>
  </si>
  <si>
    <t>2024 Proposed Budget</t>
  </si>
  <si>
    <t>Increase/ Decrease 2023 to 2024</t>
  </si>
  <si>
    <t>2023-2024 % Change</t>
  </si>
  <si>
    <t>YTD/ Projected October 2023</t>
  </si>
  <si>
    <t>Cemetery Fees</t>
  </si>
  <si>
    <t>2024 Budget Increase</t>
  </si>
  <si>
    <t>Staying the same in next 2 year State Budget Cycle</t>
  </si>
  <si>
    <t>Canceled CHI 2019 Grant Project</t>
  </si>
  <si>
    <t>Composite pmt MFL plus CFL; -20% Pd to County</t>
  </si>
  <si>
    <t>Work Comp Dividend, Employee Adjustments, Claims</t>
  </si>
  <si>
    <t>N Clover Rd LRIP Canceled</t>
  </si>
  <si>
    <r>
      <t xml:space="preserve">2023 BCPL Loan </t>
    </r>
    <r>
      <rPr>
        <b/>
        <sz val="11"/>
        <color theme="1"/>
        <rFont val="Calibri"/>
        <family val="2"/>
        <scheme val="minor"/>
      </rPr>
      <t>Canceled</t>
    </r>
  </si>
  <si>
    <t>Planned loan not taken out, LRIP Canceled, offset by transferred funds from CPF to cover equipment repairs</t>
  </si>
  <si>
    <r>
      <rPr>
        <b/>
        <sz val="11"/>
        <color rgb="FFFF0000"/>
        <rFont val="Calibri"/>
        <family val="2"/>
        <scheme val="minor"/>
      </rPr>
      <t>(Under)</t>
    </r>
    <r>
      <rPr>
        <b/>
        <sz val="11"/>
        <color rgb="FF006100"/>
        <rFont val="Calibri"/>
        <family val="2"/>
        <scheme val="minor"/>
      </rPr>
      <t xml:space="preserve"> </t>
    </r>
    <r>
      <rPr>
        <b/>
        <sz val="11"/>
        <color theme="6" tint="-0.499984740745262"/>
        <rFont val="Calibri"/>
        <family val="2"/>
        <scheme val="minor"/>
      </rPr>
      <t xml:space="preserve">Over </t>
    </r>
    <r>
      <rPr>
        <b/>
        <sz val="11"/>
        <color rgb="FF006100"/>
        <rFont val="Calibri"/>
        <family val="2"/>
        <scheme val="minor"/>
      </rPr>
      <t>Budget 2022</t>
    </r>
  </si>
  <si>
    <t>Engineering Costs- Project Canceled</t>
  </si>
  <si>
    <t>December 2022 Disaster Grant</t>
  </si>
  <si>
    <t>Ice Disaster Grant</t>
  </si>
  <si>
    <r>
      <t xml:space="preserve">Firewood, </t>
    </r>
    <r>
      <rPr>
        <b/>
        <sz val="11"/>
        <color theme="9" tint="-0.249977111117893"/>
        <rFont val="Calibri"/>
        <family val="2"/>
        <scheme val="minor"/>
      </rPr>
      <t>Equipment Sold- Int Dump Truck?</t>
    </r>
  </si>
  <si>
    <t>Cleaning, tp, paper towels, trash bags, salt</t>
  </si>
  <si>
    <t>Hwy Liability/ Work Comp- raised after audit for previous and upcoming yrs</t>
  </si>
  <si>
    <t xml:space="preserve">Town Hall, liability etc NOT HWY </t>
  </si>
  <si>
    <t>FD Insurance- vehicles, bldg &amp; equipment</t>
  </si>
  <si>
    <t>Pd by FD 2022- SEE LT DEBT BELOW</t>
  </si>
  <si>
    <t>Northwoods Bond- Treasurer (Credit for double pmt 2022)</t>
  </si>
  <si>
    <t>Cut Hours</t>
  </si>
  <si>
    <t>185 baseline (+ 3.5%) /5yr</t>
  </si>
  <si>
    <t xml:space="preserve"> 185 baseline (+ 3.5%) /5yr</t>
  </si>
  <si>
    <t>Gazette ads $$</t>
  </si>
  <si>
    <t>Every other year ?:Dive Inspection every 5 yrs: next one is 2026</t>
  </si>
  <si>
    <t>Shared road maintenance agreement- Butler Rd Rate per mile</t>
  </si>
  <si>
    <t>Employer matched retirement account</t>
  </si>
  <si>
    <t>Shop Supplies, Uniforms, Towing</t>
  </si>
  <si>
    <t>Insurance Claim Garage Roof</t>
  </si>
  <si>
    <t>(Cover 2023 NWBE Clover Road Engineering)</t>
  </si>
  <si>
    <t>Lulich Implement Canceled</t>
  </si>
  <si>
    <t>Burial and plot fees</t>
  </si>
  <si>
    <t>2023 Approved Budget</t>
  </si>
  <si>
    <t>2023 Year-End Estimate</t>
  </si>
  <si>
    <t>(Under) Over Budget 2023</t>
  </si>
  <si>
    <t>Increase (Decrease) Budget 2023-2024</t>
  </si>
  <si>
    <t>23-'24 % Change</t>
  </si>
  <si>
    <t>'23-'24 % Change</t>
  </si>
  <si>
    <t>Fund Balance January 1 2023</t>
  </si>
  <si>
    <t>TOTAL REVENUES 2023 Projected</t>
  </si>
  <si>
    <t>TOTAL EXPENDITURES 2023 Projected</t>
  </si>
  <si>
    <t>Projected Balance Dec 31 2023</t>
  </si>
  <si>
    <t xml:space="preserve">2023 Property Tax Contribution </t>
  </si>
  <si>
    <r>
      <rPr>
        <b/>
        <sz val="11"/>
        <color rgb="FFFF0000"/>
        <rFont val="Calibri"/>
        <family val="2"/>
        <scheme val="minor"/>
      </rPr>
      <t>(Under)</t>
    </r>
    <r>
      <rPr>
        <b/>
        <sz val="11"/>
        <color rgb="FF3F3F3F"/>
        <rFont val="Calibri"/>
        <family val="2"/>
        <scheme val="minor"/>
      </rPr>
      <t xml:space="preserve"> Over Budget 2023</t>
    </r>
  </si>
  <si>
    <r>
      <rPr>
        <b/>
        <sz val="11"/>
        <color rgb="FFFF0000"/>
        <rFont val="Calibri"/>
        <family val="2"/>
        <scheme val="minor"/>
      </rPr>
      <t>(Under)</t>
    </r>
    <r>
      <rPr>
        <b/>
        <sz val="11"/>
        <color rgb="FF006100"/>
        <rFont val="Calibri"/>
        <family val="2"/>
        <scheme val="minor"/>
      </rPr>
      <t xml:space="preserve"> </t>
    </r>
    <r>
      <rPr>
        <b/>
        <sz val="11"/>
        <color theme="6" tint="-0.499984740745262"/>
        <rFont val="Calibri"/>
        <family val="2"/>
        <scheme val="minor"/>
      </rPr>
      <t xml:space="preserve">Over </t>
    </r>
    <r>
      <rPr>
        <b/>
        <sz val="11"/>
        <color rgb="FF006100"/>
        <rFont val="Calibri"/>
        <family val="2"/>
        <scheme val="minor"/>
      </rPr>
      <t>Budget 2023</t>
    </r>
  </si>
  <si>
    <t>Lulich Implement Pd 2022</t>
  </si>
  <si>
    <t>Res #4-2022Transfer to GF to cover roof overage</t>
  </si>
  <si>
    <t>Res #4-2022 Transfer to GF to cover equipment repair costs</t>
  </si>
  <si>
    <t>Res #4-2022 Transfer to GF to cover voting machine</t>
  </si>
  <si>
    <t>Res #4-2022 Transfer to GF to cover security cameras</t>
  </si>
  <si>
    <t>Res #4-2022 Dry Hydrants Lake Loretta</t>
  </si>
  <si>
    <t>Misc Accounts Lulich Refund)</t>
  </si>
  <si>
    <t>Res #4-2022 Lulich Implement Shoulder Reclaimer, Rock Picker</t>
  </si>
  <si>
    <t>2024= 4 Elections, Presidential</t>
  </si>
  <si>
    <t>Equipment, Projects (Highway Carryover)</t>
  </si>
  <si>
    <t xml:space="preserve">  </t>
  </si>
  <si>
    <t>Town Hall Office, Including Clerk's &amp; Administrative Salary, Equipment, Computers, Email, IT, Supplies &amp; Elections</t>
  </si>
  <si>
    <t>2024 Budget Decrease</t>
  </si>
  <si>
    <t>Helipad Landing Zone Completed 2023</t>
  </si>
  <si>
    <t>Proposed CVB Loan Pickup Truck</t>
  </si>
  <si>
    <t>2023 CVB Loan to Replace Pickup Plow Truck</t>
  </si>
  <si>
    <t>Principal BCPL Western Star Truck Loan</t>
  </si>
  <si>
    <t>Interest BCPL Western Star Truck Loan</t>
  </si>
  <si>
    <t>1 yr contract: 2025 Reval 30K</t>
  </si>
  <si>
    <t>Dry Hydrant Installations- Lake Loretta Completed 2023</t>
  </si>
  <si>
    <t>Fire Hall Winco, Septic, Maintenance</t>
  </si>
  <si>
    <t>Western Star Dump Truck</t>
  </si>
  <si>
    <t>CVB Loan Fall 2023</t>
  </si>
  <si>
    <t xml:space="preserve">       Fire Department Capital Fund</t>
  </si>
  <si>
    <t>FD Carryover Equipment Purchases</t>
  </si>
  <si>
    <t>CVB (120/3x4.5%)</t>
  </si>
  <si>
    <t>Principal CVB Chevy Pickup Truck</t>
  </si>
  <si>
    <t>Interest CVB Chevy Pickup Truck</t>
  </si>
  <si>
    <t>Chevy Pickup Truck</t>
  </si>
  <si>
    <t>Garage Tools</t>
  </si>
  <si>
    <t>Insurance Claim</t>
  </si>
  <si>
    <t>Transfer from ARPA Purchase Gravel</t>
  </si>
  <si>
    <t xml:space="preserve">$5,000 Broadband 16,458 Gravel </t>
  </si>
  <si>
    <t>Gravel</t>
  </si>
  <si>
    <t xml:space="preserve">Use ARPA for Gravel? </t>
  </si>
  <si>
    <t>Replace w/marine band?</t>
  </si>
  <si>
    <t>Repair Garage Building</t>
  </si>
  <si>
    <t xml:space="preserve">2022 SECURITY CAMERAS, 2023 ADA Bathroom? </t>
  </si>
  <si>
    <t>Fire Department Operations</t>
  </si>
  <si>
    <t>Fire Department Fund</t>
  </si>
  <si>
    <t>FD Capital Fund in MMA Acct</t>
  </si>
  <si>
    <t>Posted this 27th day of October, 2023 under Wis. Stat. Sec. 65.90(3)(a)1, by Elizabeth Klein, Clerk, Town of Draper</t>
  </si>
  <si>
    <r>
      <rPr>
        <b/>
        <sz val="11"/>
        <color theme="1"/>
        <rFont val="Arial"/>
        <family val="2"/>
      </rPr>
      <t>NOTICE IS HEREBY GIVEN THAT ON WEDNESDAY, NOVEMBER 15, 2023 AT 6:00PM, A PUBLIC HEARING ON THE 2024 PROPOSED BUDGET WILL BE HELD AT DRAPER TOWN HALL</t>
    </r>
    <r>
      <rPr>
        <sz val="11"/>
        <color theme="1"/>
        <rFont val="Arial"/>
        <family val="2"/>
      </rPr>
      <t xml:space="preserve">. THE PROPOSED BUDGET IN DETAIL IS AVAILABLE FOR INSPECTION AT THE CLERK'S OFFICE MONDAYS AND TUESDAYS FROM 8AM-2PM, AND IS POSTED ONLINE AT WWW.TOWNOFDRAPERWI.GOV  </t>
    </r>
    <r>
      <rPr>
        <b/>
        <sz val="11"/>
        <color theme="1"/>
        <rFont val="Arial"/>
        <family val="2"/>
      </rPr>
      <t>NOTICE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IS HEREBY GIVEN THAT IMMEDIATELY FOLLOWING THE PUBLIC HEARING</t>
    </r>
    <r>
      <rPr>
        <sz val="11"/>
        <color theme="1"/>
        <rFont val="Arial"/>
        <family val="2"/>
      </rPr>
      <t xml:space="preserve"> ON THE PROPOSED BUDGET, A </t>
    </r>
    <r>
      <rPr>
        <b/>
        <sz val="11"/>
        <color theme="1"/>
        <rFont val="Arial"/>
        <family val="2"/>
      </rPr>
      <t>SPECIAL TOWN MEETING OF THE ELECTORS</t>
    </r>
    <r>
      <rPr>
        <sz val="11"/>
        <color theme="1"/>
        <rFont val="Arial"/>
        <family val="2"/>
      </rPr>
      <t xml:space="preserve"> WILL BE HELD FOR THE FOLLOWING PURPOSES: 1) TO APPROVE THE 2023 TOTAL TOWN TAX LEVY OF $88,853.00.00 TO BE COLLECTED IN 2024 PURSUANT TO WIS STAT. 60.10(1)(a).</t>
    </r>
  </si>
  <si>
    <t xml:space="preserve">       Contingency Fund (Money Market 800920)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</si>
</sst>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20"/>
      <color rgb="FF3F3F3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7.5"/>
      <color theme="1"/>
      <name val="Times New Roman"/>
      <family val="1"/>
    </font>
    <font>
      <b/>
      <sz val="11"/>
      <color rgb="FF0061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24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rgb="FF0061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FEB"/>
        <bgColor indexed="64"/>
      </patternFill>
    </fill>
    <fill>
      <patternFill patternType="lightGray">
        <bgColor theme="0"/>
      </patternFill>
    </fill>
  </fills>
  <borders count="1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double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rgb="FF3F3F3F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rgb="FF3F3F3F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rgb="FF3F3F3F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rgb="FF3F3F3F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164" fontId="6" fillId="3" borderId="1"/>
    <xf numFmtId="0" fontId="7" fillId="4" borderId="0" applyNumberFormat="0" applyBorder="0" applyAlignment="0" applyProtection="0"/>
    <xf numFmtId="0" fontId="12" fillId="7" borderId="0" applyNumberFormat="0" applyBorder="0" applyAlignment="0" applyProtection="0"/>
    <xf numFmtId="9" fontId="16" fillId="0" borderId="0" applyFont="0" applyFill="0" applyBorder="0" applyAlignment="0" applyProtection="0"/>
  </cellStyleXfs>
  <cellXfs count="863">
    <xf numFmtId="0" fontId="0" fillId="0" borderId="0" xfId="0"/>
    <xf numFmtId="0" fontId="0" fillId="0" borderId="2" xfId="0" applyBorder="1"/>
    <xf numFmtId="0" fontId="3" fillId="0" borderId="3" xfId="0" applyFont="1" applyBorder="1"/>
    <xf numFmtId="0" fontId="0" fillId="0" borderId="0" xfId="0" applyAlignment="1">
      <alignment wrapText="1"/>
    </xf>
    <xf numFmtId="0" fontId="3" fillId="0" borderId="12" xfId="0" applyFont="1" applyBorder="1" applyAlignment="1">
      <alignment wrapText="1"/>
    </xf>
    <xf numFmtId="0" fontId="0" fillId="2" borderId="0" xfId="0" applyFill="1" applyAlignment="1">
      <alignment wrapText="1"/>
    </xf>
    <xf numFmtId="0" fontId="3" fillId="0" borderId="16" xfId="0" applyFont="1" applyBorder="1" applyAlignment="1">
      <alignment wrapText="1"/>
    </xf>
    <xf numFmtId="44" fontId="0" fillId="2" borderId="0" xfId="0" applyNumberFormat="1" applyFill="1" applyAlignment="1">
      <alignment wrapText="1"/>
    </xf>
    <xf numFmtId="0" fontId="3" fillId="2" borderId="12" xfId="0" applyFont="1" applyFill="1" applyBorder="1" applyAlignment="1">
      <alignment wrapText="1"/>
    </xf>
    <xf numFmtId="44" fontId="11" fillId="9" borderId="12" xfId="0" applyNumberFormat="1" applyFont="1" applyFill="1" applyBorder="1" applyAlignment="1">
      <alignment wrapText="1"/>
    </xf>
    <xf numFmtId="0" fontId="0" fillId="10" borderId="17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0" fillId="15" borderId="17" xfId="0" applyFill="1" applyBorder="1" applyAlignment="1">
      <alignment wrapText="1"/>
    </xf>
    <xf numFmtId="0" fontId="1" fillId="9" borderId="17" xfId="0" applyFont="1" applyFill="1" applyBorder="1" applyAlignment="1">
      <alignment wrapText="1"/>
    </xf>
    <xf numFmtId="0" fontId="0" fillId="12" borderId="17" xfId="0" applyFill="1" applyBorder="1" applyAlignment="1">
      <alignment wrapText="1"/>
    </xf>
    <xf numFmtId="0" fontId="0" fillId="17" borderId="17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left" vertical="top" wrapText="1"/>
    </xf>
    <xf numFmtId="44" fontId="0" fillId="15" borderId="3" xfId="0" applyNumberFormat="1" applyFill="1" applyBorder="1" applyAlignment="1">
      <alignment wrapText="1"/>
    </xf>
    <xf numFmtId="0" fontId="2" fillId="14" borderId="3" xfId="0" applyFont="1" applyFill="1" applyBorder="1" applyAlignment="1">
      <alignment horizontal="center" wrapText="1"/>
    </xf>
    <xf numFmtId="0" fontId="0" fillId="2" borderId="3" xfId="0" applyFill="1" applyBorder="1"/>
    <xf numFmtId="0" fontId="0" fillId="0" borderId="11" xfId="0" applyBorder="1"/>
    <xf numFmtId="0" fontId="0" fillId="2" borderId="2" xfId="0" applyFill="1" applyBorder="1" applyAlignment="1">
      <alignment horizontal="center" wrapText="1"/>
    </xf>
    <xf numFmtId="44" fontId="0" fillId="17" borderId="3" xfId="0" applyNumberForma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18" borderId="3" xfId="0" applyFont="1" applyFill="1" applyBorder="1"/>
    <xf numFmtId="0" fontId="0" fillId="0" borderId="28" xfId="0" applyBorder="1" applyAlignment="1">
      <alignment wrapText="1"/>
    </xf>
    <xf numFmtId="0" fontId="0" fillId="0" borderId="35" xfId="0" applyBorder="1" applyAlignment="1">
      <alignment wrapText="1"/>
    </xf>
    <xf numFmtId="0" fontId="4" fillId="0" borderId="3" xfId="0" applyFont="1" applyBorder="1"/>
    <xf numFmtId="0" fontId="1" fillId="8" borderId="17" xfId="0" applyFont="1" applyFill="1" applyBorder="1" applyAlignment="1">
      <alignment horizontal="left" wrapText="1"/>
    </xf>
    <xf numFmtId="0" fontId="1" fillId="8" borderId="12" xfId="0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16" borderId="14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24" borderId="3" xfId="0" applyFont="1" applyFill="1" applyBorder="1" applyAlignment="1">
      <alignment horizontal="center"/>
    </xf>
    <xf numFmtId="0" fontId="14" fillId="16" borderId="0" xfId="0" applyFont="1" applyFill="1" applyAlignment="1">
      <alignment horizontal="left" wrapText="1"/>
    </xf>
    <xf numFmtId="0" fontId="2" fillId="10" borderId="3" xfId="0" applyFont="1" applyFill="1" applyBorder="1" applyAlignment="1">
      <alignment wrapText="1"/>
    </xf>
    <xf numFmtId="0" fontId="0" fillId="8" borderId="12" xfId="0" applyFill="1" applyBorder="1" applyAlignment="1">
      <alignment horizontal="right" wrapText="1"/>
    </xf>
    <xf numFmtId="0" fontId="0" fillId="8" borderId="16" xfId="0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1" fillId="15" borderId="3" xfId="0" applyFont="1" applyFill="1" applyBorder="1" applyAlignment="1">
      <alignment horizontal="left" wrapText="1"/>
    </xf>
    <xf numFmtId="0" fontId="1" fillId="10" borderId="28" xfId="0" applyFont="1" applyFill="1" applyBorder="1" applyAlignment="1">
      <alignment wrapText="1"/>
    </xf>
    <xf numFmtId="0" fontId="0" fillId="16" borderId="14" xfId="0" applyFill="1" applyBorder="1" applyAlignment="1">
      <alignment horizontal="left" wrapText="1"/>
    </xf>
    <xf numFmtId="0" fontId="14" fillId="8" borderId="14" xfId="0" applyFont="1" applyFill="1" applyBorder="1" applyAlignment="1">
      <alignment horizontal="left" wrapText="1"/>
    </xf>
    <xf numFmtId="0" fontId="1" fillId="8" borderId="1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14" borderId="3" xfId="0" applyFont="1" applyFill="1" applyBorder="1" applyAlignment="1">
      <alignment horizontal="left" wrapText="1"/>
    </xf>
    <xf numFmtId="0" fontId="14" fillId="16" borderId="2" xfId="0" applyFont="1" applyFill="1" applyBorder="1" applyAlignment="1">
      <alignment horizontal="left" wrapText="1"/>
    </xf>
    <xf numFmtId="0" fontId="1" fillId="16" borderId="14" xfId="0" applyFont="1" applyFill="1" applyBorder="1" applyAlignment="1">
      <alignment horizontal="right" wrapText="1"/>
    </xf>
    <xf numFmtId="0" fontId="1" fillId="16" borderId="17" xfId="0" applyFont="1" applyFill="1" applyBorder="1" applyAlignment="1">
      <alignment horizontal="right" wrapText="1"/>
    </xf>
    <xf numFmtId="0" fontId="1" fillId="16" borderId="17" xfId="0" applyFont="1" applyFill="1" applyBorder="1" applyAlignment="1">
      <alignment horizontal="left" wrapText="1"/>
    </xf>
    <xf numFmtId="0" fontId="1" fillId="16" borderId="19" xfId="0" applyFont="1" applyFill="1" applyBorder="1" applyAlignment="1">
      <alignment horizontal="left" wrapText="1"/>
    </xf>
    <xf numFmtId="0" fontId="0" fillId="16" borderId="17" xfId="0" applyFill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0" fillId="2" borderId="14" xfId="0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4" fillId="8" borderId="3" xfId="0" applyFont="1" applyFill="1" applyBorder="1" applyAlignment="1">
      <alignment horizontal="left" wrapText="1"/>
    </xf>
    <xf numFmtId="0" fontId="23" fillId="26" borderId="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right" wrapText="1"/>
    </xf>
    <xf numFmtId="0" fontId="14" fillId="9" borderId="3" xfId="0" applyFont="1" applyFill="1" applyBorder="1" applyAlignment="1">
      <alignment horizontal="left" wrapText="1"/>
    </xf>
    <xf numFmtId="0" fontId="2" fillId="9" borderId="17" xfId="0" applyFont="1" applyFill="1" applyBorder="1" applyAlignment="1">
      <alignment wrapText="1"/>
    </xf>
    <xf numFmtId="0" fontId="19" fillId="10" borderId="3" xfId="0" applyFont="1" applyFill="1" applyBorder="1" applyAlignment="1">
      <alignment horizontal="left" wrapText="1"/>
    </xf>
    <xf numFmtId="0" fontId="2" fillId="10" borderId="17" xfId="0" applyFont="1" applyFill="1" applyBorder="1" applyAlignment="1">
      <alignment wrapText="1"/>
    </xf>
    <xf numFmtId="0" fontId="1" fillId="17" borderId="3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" fillId="16" borderId="14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wrapText="1"/>
    </xf>
    <xf numFmtId="0" fontId="21" fillId="8" borderId="17" xfId="0" applyFont="1" applyFill="1" applyBorder="1" applyAlignment="1">
      <alignment horizontal="center" wrapText="1"/>
    </xf>
    <xf numFmtId="0" fontId="1" fillId="15" borderId="14" xfId="0" applyFont="1" applyFill="1" applyBorder="1" applyAlignment="1">
      <alignment horizontal="left" wrapText="1"/>
    </xf>
    <xf numFmtId="0" fontId="1" fillId="25" borderId="29" xfId="0" applyFont="1" applyFill="1" applyBorder="1" applyAlignment="1">
      <alignment horizontal="left" wrapText="1"/>
    </xf>
    <xf numFmtId="0" fontId="3" fillId="0" borderId="12" xfId="0" applyFont="1" applyBorder="1"/>
    <xf numFmtId="0" fontId="3" fillId="2" borderId="12" xfId="0" applyFont="1" applyFill="1" applyBorder="1"/>
    <xf numFmtId="0" fontId="0" fillId="0" borderId="12" xfId="0" applyBorder="1"/>
    <xf numFmtId="0" fontId="0" fillId="0" borderId="23" xfId="0" applyBorder="1"/>
    <xf numFmtId="0" fontId="1" fillId="10" borderId="3" xfId="0" applyFont="1" applyFill="1" applyBorder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32" fillId="0" borderId="0" xfId="0" applyFont="1"/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right"/>
    </xf>
    <xf numFmtId="0" fontId="32" fillId="0" borderId="3" xfId="0" applyFont="1" applyBorder="1"/>
    <xf numFmtId="44" fontId="32" fillId="0" borderId="3" xfId="0" applyNumberFormat="1" applyFont="1" applyBorder="1"/>
    <xf numFmtId="0" fontId="32" fillId="0" borderId="34" xfId="0" applyFont="1" applyBorder="1" applyAlignment="1">
      <alignment horizontal="right"/>
    </xf>
    <xf numFmtId="44" fontId="32" fillId="0" borderId="34" xfId="0" applyNumberFormat="1" applyFont="1" applyBorder="1"/>
    <xf numFmtId="44" fontId="19" fillId="0" borderId="0" xfId="0" applyNumberFormat="1" applyFont="1"/>
    <xf numFmtId="44" fontId="32" fillId="0" borderId="0" xfId="0" applyNumberFormat="1" applyFont="1"/>
    <xf numFmtId="0" fontId="1" fillId="8" borderId="12" xfId="0" applyFont="1" applyFill="1" applyBorder="1" applyAlignment="1">
      <alignment horizontal="left" wrapText="1"/>
    </xf>
    <xf numFmtId="0" fontId="14" fillId="9" borderId="14" xfId="0" applyFont="1" applyFill="1" applyBorder="1" applyAlignment="1">
      <alignment horizontal="left" wrapText="1"/>
    </xf>
    <xf numFmtId="0" fontId="1" fillId="10" borderId="14" xfId="0" applyFont="1" applyFill="1" applyBorder="1" applyAlignment="1">
      <alignment horizontal="right" wrapText="1"/>
    </xf>
    <xf numFmtId="0" fontId="1" fillId="17" borderId="14" xfId="0" applyFont="1" applyFill="1" applyBorder="1" applyAlignment="1">
      <alignment horizontal="left" wrapText="1"/>
    </xf>
    <xf numFmtId="0" fontId="1" fillId="5" borderId="14" xfId="0" applyFont="1" applyFill="1" applyBorder="1" applyAlignment="1">
      <alignment horizontal="left" wrapText="1"/>
    </xf>
    <xf numFmtId="0" fontId="1" fillId="10" borderId="33" xfId="0" applyFont="1" applyFill="1" applyBorder="1" applyAlignment="1">
      <alignment horizontal="left" wrapText="1"/>
    </xf>
    <xf numFmtId="0" fontId="26" fillId="2" borderId="51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19" borderId="2" xfId="0" applyFont="1" applyFill="1" applyBorder="1" applyAlignment="1">
      <alignment horizontal="left"/>
    </xf>
    <xf numFmtId="0" fontId="26" fillId="23" borderId="12" xfId="0" applyFont="1" applyFill="1" applyBorder="1" applyAlignment="1">
      <alignment wrapText="1"/>
    </xf>
    <xf numFmtId="0" fontId="24" fillId="23" borderId="22" xfId="0" applyFont="1" applyFill="1" applyBorder="1" applyAlignment="1">
      <alignment wrapText="1"/>
    </xf>
    <xf numFmtId="0" fontId="26" fillId="23" borderId="12" xfId="0" applyFont="1" applyFill="1" applyBorder="1"/>
    <xf numFmtId="44" fontId="0" fillId="6" borderId="3" xfId="0" applyNumberFormat="1" applyFill="1" applyBorder="1"/>
    <xf numFmtId="44" fontId="0" fillId="6" borderId="4" xfId="0" applyNumberFormat="1" applyFill="1" applyBorder="1"/>
    <xf numFmtId="0" fontId="32" fillId="0" borderId="34" xfId="0" applyFont="1" applyBorder="1"/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4" fontId="23" fillId="0" borderId="0" xfId="0" applyNumberFormat="1" applyFont="1"/>
    <xf numFmtId="0" fontId="0" fillId="24" borderId="5" xfId="0" applyFill="1" applyBorder="1" applyAlignment="1">
      <alignment horizontal="right" wrapText="1"/>
    </xf>
    <xf numFmtId="0" fontId="0" fillId="0" borderId="55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4" fontId="32" fillId="0" borderId="61" xfId="0" applyNumberFormat="1" applyFont="1" applyBorder="1"/>
    <xf numFmtId="0" fontId="32" fillId="0" borderId="61" xfId="0" applyFont="1" applyBorder="1"/>
    <xf numFmtId="0" fontId="19" fillId="0" borderId="62" xfId="0" applyFont="1" applyBorder="1" applyAlignment="1">
      <alignment horizontal="center" vertical="center" wrapText="1"/>
    </xf>
    <xf numFmtId="0" fontId="0" fillId="23" borderId="0" xfId="0" applyFill="1" applyAlignment="1">
      <alignment wrapText="1"/>
    </xf>
    <xf numFmtId="44" fontId="0" fillId="23" borderId="0" xfId="0" applyNumberFormat="1" applyFill="1" applyAlignment="1">
      <alignment wrapText="1"/>
    </xf>
    <xf numFmtId="44" fontId="0" fillId="23" borderId="0" xfId="0" applyNumberFormat="1" applyFill="1"/>
    <xf numFmtId="44" fontId="4" fillId="6" borderId="14" xfId="0" applyNumberFormat="1" applyFont="1" applyFill="1" applyBorder="1"/>
    <xf numFmtId="44" fontId="4" fillId="6" borderId="29" xfId="0" applyNumberFormat="1" applyFont="1" applyFill="1" applyBorder="1"/>
    <xf numFmtId="44" fontId="0" fillId="6" borderId="14" xfId="0" applyNumberFormat="1" applyFill="1" applyBorder="1"/>
    <xf numFmtId="44" fontId="4" fillId="6" borderId="14" xfId="2" applyNumberFormat="1" applyFont="1" applyFill="1" applyBorder="1"/>
    <xf numFmtId="44" fontId="0" fillId="6" borderId="27" xfId="0" applyNumberFormat="1" applyFill="1" applyBorder="1"/>
    <xf numFmtId="0" fontId="0" fillId="23" borderId="46" xfId="0" applyFill="1" applyBorder="1" applyAlignment="1">
      <alignment wrapText="1"/>
    </xf>
    <xf numFmtId="0" fontId="0" fillId="23" borderId="6" xfId="0" applyFill="1" applyBorder="1" applyAlignment="1">
      <alignment wrapText="1"/>
    </xf>
    <xf numFmtId="44" fontId="12" fillId="7" borderId="3" xfId="3" applyNumberFormat="1" applyBorder="1"/>
    <xf numFmtId="44" fontId="0" fillId="6" borderId="2" xfId="0" applyNumberFormat="1" applyFill="1" applyBorder="1"/>
    <xf numFmtId="0" fontId="0" fillId="23" borderId="2" xfId="0" applyFill="1" applyBorder="1" applyAlignment="1">
      <alignment wrapText="1"/>
    </xf>
    <xf numFmtId="0" fontId="20" fillId="0" borderId="1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3" fillId="0" borderId="14" xfId="0" applyFont="1" applyBorder="1"/>
    <xf numFmtId="0" fontId="0" fillId="0" borderId="28" xfId="0" applyBorder="1"/>
    <xf numFmtId="0" fontId="2" fillId="12" borderId="4" xfId="0" applyFont="1" applyFill="1" applyBorder="1"/>
    <xf numFmtId="164" fontId="29" fillId="20" borderId="8" xfId="1" applyFont="1" applyFill="1" applyBorder="1" applyAlignment="1">
      <alignment horizontal="left"/>
    </xf>
    <xf numFmtId="44" fontId="6" fillId="20" borderId="52" xfId="1" applyNumberFormat="1" applyFill="1" applyBorder="1"/>
    <xf numFmtId="0" fontId="0" fillId="2" borderId="28" xfId="0" applyFill="1" applyBorder="1"/>
    <xf numFmtId="0" fontId="14" fillId="11" borderId="4" xfId="0" applyFont="1" applyFill="1" applyBorder="1"/>
    <xf numFmtId="0" fontId="1" fillId="11" borderId="3" xfId="0" applyFont="1" applyFill="1" applyBorder="1"/>
    <xf numFmtId="0" fontId="0" fillId="2" borderId="4" xfId="0" applyFill="1" applyBorder="1" applyAlignment="1">
      <alignment horizontal="center" wrapText="1"/>
    </xf>
    <xf numFmtId="0" fontId="3" fillId="2" borderId="3" xfId="0" applyFont="1" applyFill="1" applyBorder="1"/>
    <xf numFmtId="0" fontId="12" fillId="2" borderId="0" xfId="3" applyFill="1" applyBorder="1"/>
    <xf numFmtId="0" fontId="12" fillId="22" borderId="0" xfId="3" applyFill="1" applyBorder="1"/>
    <xf numFmtId="0" fontId="14" fillId="15" borderId="4" xfId="0" applyFont="1" applyFill="1" applyBorder="1"/>
    <xf numFmtId="0" fontId="1" fillId="15" borderId="3" xfId="0" applyFont="1" applyFill="1" applyBorder="1"/>
    <xf numFmtId="0" fontId="1" fillId="15" borderId="4" xfId="0" applyFont="1" applyFill="1" applyBorder="1"/>
    <xf numFmtId="0" fontId="12" fillId="15" borderId="4" xfId="3" applyFill="1" applyBorder="1"/>
    <xf numFmtId="0" fontId="14" fillId="21" borderId="4" xfId="0" applyFont="1" applyFill="1" applyBorder="1"/>
    <xf numFmtId="0" fontId="1" fillId="21" borderId="3" xfId="0" applyFont="1" applyFill="1" applyBorder="1"/>
    <xf numFmtId="0" fontId="0" fillId="0" borderId="70" xfId="0" applyBorder="1" applyAlignment="1">
      <alignment vertical="top"/>
    </xf>
    <xf numFmtId="0" fontId="0" fillId="2" borderId="70" xfId="0" applyFill="1" applyBorder="1" applyAlignment="1">
      <alignment vertical="top"/>
    </xf>
    <xf numFmtId="164" fontId="29" fillId="19" borderId="38" xfId="1" applyFont="1" applyFill="1" applyBorder="1" applyAlignment="1">
      <alignment horizontal="left"/>
    </xf>
    <xf numFmtId="164" fontId="29" fillId="12" borderId="37" xfId="1" applyFont="1" applyFill="1" applyBorder="1" applyAlignment="1">
      <alignment horizontal="left"/>
    </xf>
    <xf numFmtId="164" fontId="29" fillId="18" borderId="37" xfId="1" applyFont="1" applyFill="1" applyBorder="1" applyAlignment="1">
      <alignment horizontal="left"/>
    </xf>
    <xf numFmtId="164" fontId="29" fillId="11" borderId="37" xfId="1" applyFont="1" applyFill="1" applyBorder="1" applyAlignment="1">
      <alignment horizontal="left"/>
    </xf>
    <xf numFmtId="44" fontId="11" fillId="11" borderId="75" xfId="0" applyNumberFormat="1" applyFont="1" applyFill="1" applyBorder="1"/>
    <xf numFmtId="164" fontId="29" fillId="22" borderId="37" xfId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4" fillId="16" borderId="75" xfId="0" applyFont="1" applyFill="1" applyBorder="1" applyAlignment="1">
      <alignment horizontal="left" vertical="top" wrapText="1"/>
    </xf>
    <xf numFmtId="0" fontId="14" fillId="16" borderId="34" xfId="0" applyFont="1" applyFill="1" applyBorder="1" applyAlignment="1">
      <alignment horizontal="left" vertical="top" wrapText="1"/>
    </xf>
    <xf numFmtId="0" fontId="0" fillId="16" borderId="72" xfId="0" applyFill="1" applyBorder="1" applyAlignment="1">
      <alignment wrapText="1"/>
    </xf>
    <xf numFmtId="44" fontId="12" fillId="7" borderId="17" xfId="3" applyNumberFormat="1" applyBorder="1" applyAlignment="1">
      <alignment wrapText="1"/>
    </xf>
    <xf numFmtId="44" fontId="12" fillId="7" borderId="9" xfId="3" applyNumberFormat="1" applyBorder="1" applyAlignment="1">
      <alignment wrapText="1"/>
    </xf>
    <xf numFmtId="0" fontId="12" fillId="7" borderId="2" xfId="3" applyBorder="1" applyAlignment="1">
      <alignment wrapText="1"/>
    </xf>
    <xf numFmtId="44" fontId="12" fillId="7" borderId="35" xfId="3" applyNumberFormat="1" applyBorder="1" applyAlignment="1">
      <alignment wrapText="1"/>
    </xf>
    <xf numFmtId="44" fontId="12" fillId="7" borderId="0" xfId="3" applyNumberFormat="1" applyAlignment="1">
      <alignment wrapText="1"/>
    </xf>
    <xf numFmtId="0" fontId="2" fillId="9" borderId="3" xfId="0" applyFont="1" applyFill="1" applyBorder="1" applyAlignment="1">
      <alignment horizontal="center" wrapText="1"/>
    </xf>
    <xf numFmtId="0" fontId="1" fillId="9" borderId="2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12" fillId="2" borderId="4" xfId="3" applyFill="1" applyBorder="1" applyAlignment="1">
      <alignment horizontal="center" wrapText="1"/>
    </xf>
    <xf numFmtId="44" fontId="12" fillId="17" borderId="3" xfId="3" applyNumberFormat="1" applyFill="1" applyBorder="1" applyAlignment="1">
      <alignment wrapText="1"/>
    </xf>
    <xf numFmtId="44" fontId="0" fillId="17" borderId="21" xfId="0" applyNumberFormat="1" applyFill="1" applyBorder="1" applyAlignment="1">
      <alignment wrapText="1"/>
    </xf>
    <xf numFmtId="0" fontId="0" fillId="17" borderId="45" xfId="0" applyFill="1" applyBorder="1" applyAlignment="1">
      <alignment wrapText="1"/>
    </xf>
    <xf numFmtId="0" fontId="0" fillId="21" borderId="22" xfId="0" applyFill="1" applyBorder="1" applyAlignment="1">
      <alignment wrapText="1"/>
    </xf>
    <xf numFmtId="0" fontId="20" fillId="21" borderId="0" xfId="0" applyFont="1" applyFill="1" applyAlignment="1">
      <alignment horizontal="center"/>
    </xf>
    <xf numFmtId="44" fontId="12" fillId="21" borderId="17" xfId="3" applyNumberFormat="1" applyFill="1" applyBorder="1" applyAlignment="1">
      <alignment wrapText="1"/>
    </xf>
    <xf numFmtId="0" fontId="2" fillId="2" borderId="20" xfId="0" applyFont="1" applyFill="1" applyBorder="1" applyAlignment="1">
      <alignment horizontal="center" wrapText="1"/>
    </xf>
    <xf numFmtId="0" fontId="12" fillId="2" borderId="20" xfId="3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1" fillId="21" borderId="14" xfId="0" applyFont="1" applyFill="1" applyBorder="1" applyAlignment="1">
      <alignment horizontal="center" wrapText="1"/>
    </xf>
    <xf numFmtId="44" fontId="0" fillId="21" borderId="3" xfId="0" applyNumberFormat="1" applyFill="1" applyBorder="1" applyAlignment="1">
      <alignment wrapText="1"/>
    </xf>
    <xf numFmtId="10" fontId="11" fillId="25" borderId="14" xfId="0" applyNumberFormat="1" applyFont="1" applyFill="1" applyBorder="1" applyAlignment="1">
      <alignment wrapText="1"/>
    </xf>
    <xf numFmtId="0" fontId="1" fillId="25" borderId="22" xfId="0" applyFont="1" applyFill="1" applyBorder="1" applyAlignment="1">
      <alignment wrapText="1"/>
    </xf>
    <xf numFmtId="0" fontId="0" fillId="15" borderId="22" xfId="0" applyFill="1" applyBorder="1" applyAlignment="1">
      <alignment wrapText="1"/>
    </xf>
    <xf numFmtId="44" fontId="3" fillId="15" borderId="3" xfId="0" applyNumberFormat="1" applyFont="1" applyFill="1" applyBorder="1" applyAlignment="1">
      <alignment wrapText="1"/>
    </xf>
    <xf numFmtId="44" fontId="12" fillId="15" borderId="3" xfId="3" applyNumberForma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12" fillId="2" borderId="3" xfId="3" applyFill="1" applyBorder="1" applyAlignment="1">
      <alignment horizontal="center" wrapText="1"/>
    </xf>
    <xf numFmtId="0" fontId="12" fillId="10" borderId="3" xfId="3" applyFill="1" applyBorder="1" applyAlignment="1">
      <alignment wrapText="1"/>
    </xf>
    <xf numFmtId="0" fontId="2" fillId="10" borderId="21" xfId="0" applyFont="1" applyFill="1" applyBorder="1" applyAlignment="1">
      <alignment wrapText="1"/>
    </xf>
    <xf numFmtId="0" fontId="2" fillId="10" borderId="22" xfId="0" applyFont="1" applyFill="1" applyBorder="1" applyAlignment="1">
      <alignment wrapText="1"/>
    </xf>
    <xf numFmtId="44" fontId="12" fillId="12" borderId="17" xfId="3" applyNumberFormat="1" applyFill="1" applyBorder="1" applyAlignment="1">
      <alignment wrapText="1"/>
    </xf>
    <xf numFmtId="0" fontId="2" fillId="8" borderId="3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left"/>
    </xf>
    <xf numFmtId="0" fontId="12" fillId="24" borderId="3" xfId="3" applyFill="1" applyBorder="1" applyAlignment="1">
      <alignment horizontal="center"/>
    </xf>
    <xf numFmtId="44" fontId="2" fillId="24" borderId="17" xfId="0" applyNumberFormat="1" applyFont="1" applyFill="1" applyBorder="1" applyAlignment="1">
      <alignment wrapText="1"/>
    </xf>
    <xf numFmtId="10" fontId="11" fillId="24" borderId="14" xfId="0" applyNumberFormat="1" applyFont="1" applyFill="1" applyBorder="1" applyAlignment="1">
      <alignment wrapText="1"/>
    </xf>
    <xf numFmtId="0" fontId="12" fillId="14" borderId="3" xfId="3" applyFill="1" applyBorder="1" applyAlignment="1">
      <alignment horizontal="center" wrapText="1"/>
    </xf>
    <xf numFmtId="0" fontId="0" fillId="14" borderId="22" xfId="0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12" fillId="2" borderId="2" xfId="3" applyFill="1" applyBorder="1" applyAlignment="1">
      <alignment horizontal="center" wrapText="1"/>
    </xf>
    <xf numFmtId="0" fontId="14" fillId="12" borderId="75" xfId="0" applyFont="1" applyFill="1" applyBorder="1" applyAlignment="1">
      <alignment horizontal="left" wrapText="1"/>
    </xf>
    <xf numFmtId="0" fontId="14" fillId="12" borderId="34" xfId="0" applyFont="1" applyFill="1" applyBorder="1" applyAlignment="1">
      <alignment horizontal="left" wrapText="1"/>
    </xf>
    <xf numFmtId="0" fontId="1" fillId="12" borderId="72" xfId="0" applyFont="1" applyFill="1" applyBorder="1" applyAlignment="1">
      <alignment wrapText="1"/>
    </xf>
    <xf numFmtId="10" fontId="0" fillId="21" borderId="3" xfId="0" applyNumberFormat="1" applyFill="1" applyBorder="1" applyAlignment="1">
      <alignment wrapText="1"/>
    </xf>
    <xf numFmtId="0" fontId="0" fillId="21" borderId="17" xfId="0" applyFill="1" applyBorder="1" applyAlignment="1">
      <alignment wrapText="1"/>
    </xf>
    <xf numFmtId="0" fontId="3" fillId="0" borderId="15" xfId="0" applyFont="1" applyBorder="1" applyAlignment="1">
      <alignment wrapText="1"/>
    </xf>
    <xf numFmtId="44" fontId="12" fillId="21" borderId="3" xfId="3" applyNumberFormat="1" applyFill="1" applyBorder="1" applyAlignment="1">
      <alignment wrapText="1"/>
    </xf>
    <xf numFmtId="44" fontId="35" fillId="25" borderId="17" xfId="3" applyNumberFormat="1" applyFont="1" applyFill="1" applyBorder="1" applyAlignment="1">
      <alignment wrapText="1"/>
    </xf>
    <xf numFmtId="0" fontId="11" fillId="15" borderId="3" xfId="0" applyFont="1" applyFill="1" applyBorder="1" applyAlignment="1">
      <alignment wrapText="1"/>
    </xf>
    <xf numFmtId="0" fontId="11" fillId="10" borderId="3" xfId="0" applyFont="1" applyFill="1" applyBorder="1" applyAlignment="1">
      <alignment wrapText="1"/>
    </xf>
    <xf numFmtId="0" fontId="3" fillId="13" borderId="17" xfId="0" applyFont="1" applyFill="1" applyBorder="1" applyAlignment="1">
      <alignment wrapText="1"/>
    </xf>
    <xf numFmtId="0" fontId="21" fillId="13" borderId="14" xfId="0" applyFont="1" applyFill="1" applyBorder="1" applyAlignment="1">
      <alignment horizontal="center" wrapText="1"/>
    </xf>
    <xf numFmtId="0" fontId="3" fillId="13" borderId="3" xfId="0" applyFont="1" applyFill="1" applyBorder="1" applyAlignment="1">
      <alignment wrapText="1"/>
    </xf>
    <xf numFmtId="0" fontId="12" fillId="13" borderId="3" xfId="3" applyFill="1" applyBorder="1" applyAlignment="1">
      <alignment wrapText="1"/>
    </xf>
    <xf numFmtId="44" fontId="4" fillId="13" borderId="3" xfId="0" applyNumberFormat="1" applyFont="1" applyFill="1" applyBorder="1" applyAlignment="1">
      <alignment wrapText="1"/>
    </xf>
    <xf numFmtId="0" fontId="20" fillId="13" borderId="0" xfId="0" applyFont="1" applyFill="1" applyAlignment="1">
      <alignment horizontal="center"/>
    </xf>
    <xf numFmtId="44" fontId="12" fillId="13" borderId="17" xfId="3" applyNumberFormat="1" applyFill="1" applyBorder="1" applyAlignment="1">
      <alignment wrapText="1"/>
    </xf>
    <xf numFmtId="0" fontId="0" fillId="13" borderId="22" xfId="0" applyFill="1" applyBorder="1" applyAlignment="1">
      <alignment wrapText="1"/>
    </xf>
    <xf numFmtId="0" fontId="3" fillId="0" borderId="14" xfId="0" applyFont="1" applyBorder="1" applyAlignment="1">
      <alignment horizontal="center" wrapText="1"/>
    </xf>
    <xf numFmtId="44" fontId="35" fillId="12" borderId="73" xfId="3" applyNumberFormat="1" applyFont="1" applyFill="1" applyBorder="1" applyAlignment="1">
      <alignment wrapText="1"/>
    </xf>
    <xf numFmtId="0" fontId="2" fillId="24" borderId="1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12" fillId="2" borderId="3" xfId="3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11" fillId="14" borderId="3" xfId="0" applyFont="1" applyFill="1" applyBorder="1" applyAlignment="1">
      <alignment wrapText="1"/>
    </xf>
    <xf numFmtId="0" fontId="2" fillId="14" borderId="17" xfId="0" applyFont="1" applyFill="1" applyBorder="1" applyAlignment="1">
      <alignment horizontal="center" wrapText="1"/>
    </xf>
    <xf numFmtId="44" fontId="12" fillId="26" borderId="3" xfId="3" applyNumberFormat="1" applyFill="1" applyBorder="1" applyAlignment="1">
      <alignment wrapText="1"/>
    </xf>
    <xf numFmtId="44" fontId="22" fillId="26" borderId="3" xfId="0" applyNumberFormat="1" applyFont="1" applyFill="1" applyBorder="1" applyAlignment="1">
      <alignment wrapText="1"/>
    </xf>
    <xf numFmtId="10" fontId="5" fillId="26" borderId="3" xfId="0" applyNumberFormat="1" applyFont="1" applyFill="1" applyBorder="1" applyAlignment="1">
      <alignment wrapText="1"/>
    </xf>
    <xf numFmtId="0" fontId="0" fillId="26" borderId="17" xfId="0" applyFill="1" applyBorder="1" applyAlignment="1">
      <alignment wrapText="1"/>
    </xf>
    <xf numFmtId="0" fontId="0" fillId="26" borderId="22" xfId="0" applyFill="1" applyBorder="1" applyAlignment="1">
      <alignment wrapText="1"/>
    </xf>
    <xf numFmtId="0" fontId="12" fillId="2" borderId="4" xfId="3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11" borderId="22" xfId="0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2" fillId="2" borderId="3" xfId="3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6" fillId="0" borderId="3" xfId="0" applyFont="1" applyBorder="1" applyAlignment="1">
      <alignment horizontal="left" wrapText="1"/>
    </xf>
    <xf numFmtId="44" fontId="0" fillId="15" borderId="7" xfId="0" applyNumberFormat="1" applyFill="1" applyBorder="1" applyAlignment="1">
      <alignment wrapText="1"/>
    </xf>
    <xf numFmtId="44" fontId="0" fillId="15" borderId="17" xfId="0" applyNumberFormat="1" applyFill="1" applyBorder="1" applyAlignment="1">
      <alignment wrapText="1"/>
    </xf>
    <xf numFmtId="0" fontId="23" fillId="15" borderId="3" xfId="0" applyFont="1" applyFill="1" applyBorder="1" applyAlignment="1">
      <alignment horizontal="left" wrapText="1"/>
    </xf>
    <xf numFmtId="44" fontId="0" fillId="9" borderId="3" xfId="0" applyNumberFormat="1" applyFill="1" applyBorder="1" applyAlignment="1">
      <alignment wrapText="1"/>
    </xf>
    <xf numFmtId="0" fontId="0" fillId="9" borderId="22" xfId="0" applyFill="1" applyBorder="1" applyAlignment="1">
      <alignment wrapText="1"/>
    </xf>
    <xf numFmtId="44" fontId="1" fillId="9" borderId="3" xfId="0" applyNumberFormat="1" applyFont="1" applyFill="1" applyBorder="1" applyAlignment="1">
      <alignment wrapText="1"/>
    </xf>
    <xf numFmtId="0" fontId="19" fillId="9" borderId="3" xfId="0" applyFont="1" applyFill="1" applyBorder="1" applyAlignment="1">
      <alignment horizontal="left" wrapText="1"/>
    </xf>
    <xf numFmtId="44" fontId="12" fillId="9" borderId="3" xfId="3" applyNumberFormat="1" applyFill="1" applyBorder="1" applyAlignment="1">
      <alignment wrapText="1"/>
    </xf>
    <xf numFmtId="10" fontId="0" fillId="9" borderId="3" xfId="0" applyNumberFormat="1" applyFill="1" applyBorder="1" applyAlignment="1">
      <alignment wrapText="1"/>
    </xf>
    <xf numFmtId="0" fontId="0" fillId="9" borderId="17" xfId="0" applyFill="1" applyBorder="1" applyAlignment="1">
      <alignment wrapText="1"/>
    </xf>
    <xf numFmtId="44" fontId="0" fillId="12" borderId="3" xfId="0" applyNumberFormat="1" applyFill="1" applyBorder="1" applyAlignment="1">
      <alignment wrapText="1"/>
    </xf>
    <xf numFmtId="0" fontId="0" fillId="12" borderId="22" xfId="0" applyFill="1" applyBorder="1" applyAlignment="1">
      <alignment wrapText="1"/>
    </xf>
    <xf numFmtId="0" fontId="23" fillId="12" borderId="3" xfId="0" applyFont="1" applyFill="1" applyBorder="1" applyAlignment="1">
      <alignment wrapText="1"/>
    </xf>
    <xf numFmtId="44" fontId="12" fillId="12" borderId="3" xfId="3" applyNumberFormat="1" applyFill="1" applyBorder="1" applyAlignment="1">
      <alignment wrapText="1"/>
    </xf>
    <xf numFmtId="0" fontId="0" fillId="0" borderId="27" xfId="0" applyBorder="1" applyAlignment="1">
      <alignment wrapText="1"/>
    </xf>
    <xf numFmtId="0" fontId="14" fillId="8" borderId="75" xfId="0" applyFont="1" applyFill="1" applyBorder="1" applyAlignment="1">
      <alignment horizontal="left" wrapText="1"/>
    </xf>
    <xf numFmtId="0" fontId="14" fillId="8" borderId="34" xfId="0" applyFont="1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12" fillId="2" borderId="2" xfId="3" applyFill="1" applyBorder="1" applyAlignment="1">
      <alignment wrapText="1"/>
    </xf>
    <xf numFmtId="0" fontId="2" fillId="9" borderId="75" xfId="0" applyFont="1" applyFill="1" applyBorder="1" applyAlignment="1">
      <alignment horizontal="left" wrapText="1"/>
    </xf>
    <xf numFmtId="0" fontId="2" fillId="9" borderId="34" xfId="0" applyFont="1" applyFill="1" applyBorder="1" applyAlignment="1">
      <alignment horizontal="left" wrapText="1"/>
    </xf>
    <xf numFmtId="44" fontId="4" fillId="9" borderId="73" xfId="0" applyNumberFormat="1" applyFont="1" applyFill="1" applyBorder="1" applyAlignment="1">
      <alignment wrapText="1"/>
    </xf>
    <xf numFmtId="49" fontId="30" fillId="10" borderId="67" xfId="1" applyNumberFormat="1" applyFont="1" applyFill="1" applyBorder="1" applyAlignment="1">
      <alignment horizontal="left" wrapText="1"/>
    </xf>
    <xf numFmtId="49" fontId="29" fillId="10" borderId="34" xfId="1" applyNumberFormat="1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29" fillId="15" borderId="67" xfId="1" applyNumberFormat="1" applyFont="1" applyFill="1" applyBorder="1" applyAlignment="1">
      <alignment horizontal="left" wrapText="1"/>
    </xf>
    <xf numFmtId="0" fontId="6" fillId="15" borderId="34" xfId="1" applyNumberForma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4" fillId="17" borderId="75" xfId="0" applyFont="1" applyFill="1" applyBorder="1" applyAlignment="1">
      <alignment horizontal="left" wrapText="1"/>
    </xf>
    <xf numFmtId="0" fontId="1" fillId="17" borderId="34" xfId="0" applyFont="1" applyFill="1" applyBorder="1" applyAlignment="1">
      <alignment horizontal="left" wrapText="1"/>
    </xf>
    <xf numFmtId="0" fontId="14" fillId="5" borderId="75" xfId="0" applyFont="1" applyFill="1" applyBorder="1" applyAlignment="1">
      <alignment horizontal="left" wrapText="1"/>
    </xf>
    <xf numFmtId="0" fontId="1" fillId="5" borderId="34" xfId="0" applyFont="1" applyFill="1" applyBorder="1" applyAlignment="1">
      <alignment horizontal="left" wrapText="1"/>
    </xf>
    <xf numFmtId="0" fontId="29" fillId="10" borderId="77" xfId="1" applyNumberFormat="1" applyFont="1" applyFill="1" applyBorder="1" applyAlignment="1">
      <alignment horizontal="left" wrapText="1"/>
    </xf>
    <xf numFmtId="0" fontId="6" fillId="10" borderId="70" xfId="1" applyNumberFormat="1" applyFill="1" applyBorder="1" applyAlignment="1">
      <alignment horizontal="left" wrapText="1"/>
    </xf>
    <xf numFmtId="44" fontId="12" fillId="2" borderId="0" xfId="3" applyNumberFormat="1" applyFill="1" applyBorder="1" applyAlignment="1">
      <alignment wrapText="1"/>
    </xf>
    <xf numFmtId="0" fontId="0" fillId="2" borderId="25" xfId="0" applyFill="1" applyBorder="1" applyAlignment="1">
      <alignment wrapText="1"/>
    </xf>
    <xf numFmtId="9" fontId="0" fillId="2" borderId="2" xfId="4" applyFont="1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10" borderId="3" xfId="0" applyFill="1" applyBorder="1" applyAlignment="1">
      <alignment wrapText="1"/>
    </xf>
    <xf numFmtId="0" fontId="12" fillId="10" borderId="0" xfId="3" applyFill="1" applyBorder="1" applyAlignment="1">
      <alignment wrapText="1"/>
    </xf>
    <xf numFmtId="9" fontId="0" fillId="10" borderId="0" xfId="4" applyFont="1" applyFill="1" applyBorder="1" applyAlignment="1">
      <alignment wrapText="1"/>
    </xf>
    <xf numFmtId="0" fontId="0" fillId="10" borderId="24" xfId="0" applyFill="1" applyBorder="1" applyAlignment="1">
      <alignment wrapText="1"/>
    </xf>
    <xf numFmtId="164" fontId="6" fillId="10" borderId="50" xfId="1" applyFill="1" applyBorder="1" applyAlignment="1">
      <alignment wrapText="1"/>
    </xf>
    <xf numFmtId="0" fontId="12" fillId="2" borderId="2" xfId="3" applyFill="1" applyBorder="1" applyAlignment="1">
      <alignment horizontal="left" wrapText="1"/>
    </xf>
    <xf numFmtId="0" fontId="21" fillId="13" borderId="17" xfId="0" applyFont="1" applyFill="1" applyBorder="1" applyAlignment="1">
      <alignment horizontal="center" wrapText="1"/>
    </xf>
    <xf numFmtId="44" fontId="12" fillId="8" borderId="12" xfId="3" applyNumberFormat="1" applyFill="1" applyBorder="1" applyAlignment="1">
      <alignment wrapText="1"/>
    </xf>
    <xf numFmtId="0" fontId="0" fillId="8" borderId="22" xfId="0" applyFill="1" applyBorder="1" applyAlignment="1">
      <alignment wrapText="1"/>
    </xf>
    <xf numFmtId="0" fontId="23" fillId="2" borderId="14" xfId="0" applyFont="1" applyFill="1" applyBorder="1" applyAlignment="1">
      <alignment wrapText="1"/>
    </xf>
    <xf numFmtId="44" fontId="0" fillId="2" borderId="3" xfId="0" applyNumberFormat="1" applyFill="1" applyBorder="1" applyAlignment="1">
      <alignment wrapText="1"/>
    </xf>
    <xf numFmtId="44" fontId="12" fillId="2" borderId="3" xfId="3" applyNumberFormat="1" applyFill="1" applyBorder="1" applyAlignment="1">
      <alignment wrapText="1"/>
    </xf>
    <xf numFmtId="0" fontId="21" fillId="13" borderId="3" xfId="0" applyFont="1" applyFill="1" applyBorder="1" applyAlignment="1">
      <alignment horizontal="center" wrapText="1"/>
    </xf>
    <xf numFmtId="10" fontId="4" fillId="9" borderId="75" xfId="0" applyNumberFormat="1" applyFont="1" applyFill="1" applyBorder="1" applyAlignment="1">
      <alignment wrapText="1"/>
    </xf>
    <xf numFmtId="0" fontId="4" fillId="9" borderId="72" xfId="0" applyFont="1" applyFill="1" applyBorder="1" applyAlignment="1">
      <alignment wrapText="1"/>
    </xf>
    <xf numFmtId="0" fontId="2" fillId="9" borderId="3" xfId="0" applyFont="1" applyFill="1" applyBorder="1" applyAlignment="1">
      <alignment wrapText="1"/>
    </xf>
    <xf numFmtId="10" fontId="1" fillId="9" borderId="3" xfId="0" applyNumberFormat="1" applyFont="1" applyFill="1" applyBorder="1" applyAlignment="1">
      <alignment wrapText="1"/>
    </xf>
    <xf numFmtId="44" fontId="12" fillId="27" borderId="3" xfId="3" applyNumberFormat="1" applyFill="1" applyBorder="1" applyAlignment="1">
      <alignment wrapText="1"/>
    </xf>
    <xf numFmtId="44" fontId="12" fillId="27" borderId="18" xfId="3" applyNumberFormat="1" applyFill="1" applyBorder="1" applyAlignment="1">
      <alignment wrapText="1"/>
    </xf>
    <xf numFmtId="0" fontId="0" fillId="27" borderId="44" xfId="0" applyFill="1" applyBorder="1" applyAlignment="1">
      <alignment wrapText="1"/>
    </xf>
    <xf numFmtId="44" fontId="0" fillId="27" borderId="3" xfId="0" applyNumberFormat="1" applyFill="1" applyBorder="1" applyAlignment="1">
      <alignment wrapText="1"/>
    </xf>
    <xf numFmtId="0" fontId="23" fillId="27" borderId="3" xfId="0" applyFont="1" applyFill="1" applyBorder="1" applyAlignment="1">
      <alignment wrapText="1"/>
    </xf>
    <xf numFmtId="0" fontId="0" fillId="27" borderId="17" xfId="0" applyFill="1" applyBorder="1" applyAlignment="1">
      <alignment wrapText="1"/>
    </xf>
    <xf numFmtId="10" fontId="0" fillId="27" borderId="3" xfId="0" applyNumberFormat="1" applyFill="1" applyBorder="1" applyAlignment="1">
      <alignment wrapText="1"/>
    </xf>
    <xf numFmtId="10" fontId="0" fillId="12" borderId="3" xfId="0" applyNumberFormat="1" applyFill="1" applyBorder="1" applyAlignment="1">
      <alignment wrapText="1"/>
    </xf>
    <xf numFmtId="0" fontId="11" fillId="17" borderId="3" xfId="0" applyFont="1" applyFill="1" applyBorder="1" applyAlignment="1">
      <alignment wrapText="1"/>
    </xf>
    <xf numFmtId="44" fontId="35" fillId="17" borderId="19" xfId="3" applyNumberFormat="1" applyFont="1" applyFill="1" applyBorder="1" applyAlignment="1">
      <alignment wrapText="1"/>
    </xf>
    <xf numFmtId="44" fontId="35" fillId="9" borderId="12" xfId="3" applyNumberFormat="1" applyFont="1" applyFill="1" applyBorder="1" applyAlignment="1">
      <alignment wrapText="1"/>
    </xf>
    <xf numFmtId="0" fontId="1" fillId="19" borderId="82" xfId="0" applyFont="1" applyFill="1" applyBorder="1" applyAlignment="1">
      <alignment horizontal="left"/>
    </xf>
    <xf numFmtId="0" fontId="0" fillId="19" borderId="31" xfId="0" applyFill="1" applyBorder="1" applyAlignment="1">
      <alignment horizontal="right"/>
    </xf>
    <xf numFmtId="0" fontId="0" fillId="19" borderId="83" xfId="0" applyFill="1" applyBorder="1" applyAlignment="1">
      <alignment horizontal="right"/>
    </xf>
    <xf numFmtId="49" fontId="6" fillId="19" borderId="81" xfId="1" applyNumberFormat="1" applyFill="1" applyBorder="1" applyAlignment="1">
      <alignment horizontal="left"/>
    </xf>
    <xf numFmtId="0" fontId="0" fillId="0" borderId="83" xfId="0" applyBorder="1" applyAlignment="1">
      <alignment horizontal="left"/>
    </xf>
    <xf numFmtId="49" fontId="6" fillId="20" borderId="84" xfId="1" applyNumberFormat="1" applyFill="1" applyBorder="1" applyAlignment="1">
      <alignment horizontal="left"/>
    </xf>
    <xf numFmtId="0" fontId="1" fillId="12" borderId="31" xfId="0" applyFont="1" applyFill="1" applyBorder="1" applyAlignment="1">
      <alignment horizontal="left"/>
    </xf>
    <xf numFmtId="0" fontId="0" fillId="12" borderId="31" xfId="0" applyFill="1" applyBorder="1" applyAlignment="1">
      <alignment horizontal="right"/>
    </xf>
    <xf numFmtId="0" fontId="0" fillId="12" borderId="32" xfId="0" applyFill="1" applyBorder="1" applyAlignment="1">
      <alignment horizontal="right"/>
    </xf>
    <xf numFmtId="0" fontId="0" fillId="12" borderId="83" xfId="0" applyFill="1" applyBorder="1" applyAlignment="1">
      <alignment horizontal="right"/>
    </xf>
    <xf numFmtId="49" fontId="6" fillId="12" borderId="81" xfId="1" applyNumberFormat="1" applyFill="1" applyBorder="1" applyAlignment="1">
      <alignment horizontal="left" wrapText="1"/>
    </xf>
    <xf numFmtId="0" fontId="1" fillId="18" borderId="31" xfId="0" applyFont="1" applyFill="1" applyBorder="1" applyAlignment="1">
      <alignment horizontal="left"/>
    </xf>
    <xf numFmtId="0" fontId="0" fillId="18" borderId="31" xfId="0" applyFill="1" applyBorder="1" applyAlignment="1">
      <alignment horizontal="right"/>
    </xf>
    <xf numFmtId="49" fontId="6" fillId="18" borderId="81" xfId="1" applyNumberFormat="1" applyFill="1" applyBorder="1" applyAlignment="1">
      <alignment horizontal="left"/>
    </xf>
    <xf numFmtId="49" fontId="6" fillId="20" borderId="54" xfId="1" applyNumberFormat="1" applyFill="1" applyBorder="1" applyAlignment="1">
      <alignment horizontal="left"/>
    </xf>
    <xf numFmtId="0" fontId="0" fillId="0" borderId="85" xfId="0" applyBorder="1" applyAlignment="1">
      <alignment horizontal="left"/>
    </xf>
    <xf numFmtId="0" fontId="1" fillId="11" borderId="53" xfId="0" applyFont="1" applyFill="1" applyBorder="1" applyAlignment="1">
      <alignment horizontal="left"/>
    </xf>
    <xf numFmtId="0" fontId="0" fillId="11" borderId="31" xfId="0" applyFill="1" applyBorder="1" applyAlignment="1">
      <alignment horizontal="right"/>
    </xf>
    <xf numFmtId="0" fontId="0" fillId="11" borderId="22" xfId="0" applyFill="1" applyBorder="1" applyAlignment="1">
      <alignment horizontal="right"/>
    </xf>
    <xf numFmtId="0" fontId="0" fillId="11" borderId="53" xfId="0" applyFill="1" applyBorder="1" applyAlignment="1">
      <alignment horizontal="left"/>
    </xf>
    <xf numFmtId="49" fontId="6" fillId="11" borderId="81" xfId="1" applyNumberFormat="1" applyFill="1" applyBorder="1" applyAlignment="1">
      <alignment horizontal="left"/>
    </xf>
    <xf numFmtId="0" fontId="0" fillId="22" borderId="31" xfId="0" applyFill="1" applyBorder="1" applyAlignment="1">
      <alignment horizontal="right"/>
    </xf>
    <xf numFmtId="49" fontId="6" fillId="22" borderId="81" xfId="1" applyNumberFormat="1" applyFill="1" applyBorder="1" applyAlignment="1">
      <alignment horizontal="left"/>
    </xf>
    <xf numFmtId="0" fontId="1" fillId="15" borderId="53" xfId="0" applyFont="1" applyFill="1" applyBorder="1" applyAlignment="1">
      <alignment horizontal="left"/>
    </xf>
    <xf numFmtId="0" fontId="4" fillId="15" borderId="32" xfId="0" applyFont="1" applyFill="1" applyBorder="1" applyAlignment="1">
      <alignment horizontal="right"/>
    </xf>
    <xf numFmtId="0" fontId="0" fillId="15" borderId="22" xfId="0" applyFill="1" applyBorder="1" applyAlignment="1">
      <alignment horizontal="right"/>
    </xf>
    <xf numFmtId="0" fontId="0" fillId="15" borderId="32" xfId="0" applyFill="1" applyBorder="1" applyAlignment="1">
      <alignment horizontal="right"/>
    </xf>
    <xf numFmtId="0" fontId="0" fillId="15" borderId="31" xfId="0" applyFill="1" applyBorder="1" applyAlignment="1">
      <alignment horizontal="right"/>
    </xf>
    <xf numFmtId="0" fontId="0" fillId="15" borderId="83" xfId="0" applyFill="1" applyBorder="1" applyAlignment="1">
      <alignment horizontal="right"/>
    </xf>
    <xf numFmtId="49" fontId="6" fillId="15" borderId="81" xfId="1" applyNumberFormat="1" applyFill="1" applyBorder="1" applyAlignment="1">
      <alignment horizontal="left"/>
    </xf>
    <xf numFmtId="0" fontId="1" fillId="21" borderId="31" xfId="0" applyFont="1" applyFill="1" applyBorder="1" applyAlignment="1">
      <alignment horizontal="left"/>
    </xf>
    <xf numFmtId="0" fontId="0" fillId="21" borderId="83" xfId="0" applyFill="1" applyBorder="1" applyAlignment="1">
      <alignment horizontal="right"/>
    </xf>
    <xf numFmtId="164" fontId="6" fillId="15" borderId="50" xfId="1" applyFill="1" applyBorder="1" applyAlignment="1">
      <alignment wrapText="1"/>
    </xf>
    <xf numFmtId="0" fontId="0" fillId="17" borderId="72" xfId="0" applyFill="1" applyBorder="1" applyAlignment="1">
      <alignment wrapText="1"/>
    </xf>
    <xf numFmtId="0" fontId="0" fillId="5" borderId="72" xfId="0" applyFill="1" applyBorder="1" applyAlignment="1">
      <alignment wrapText="1"/>
    </xf>
    <xf numFmtId="44" fontId="0" fillId="28" borderId="17" xfId="0" applyNumberFormat="1" applyFill="1" applyBorder="1" applyAlignment="1">
      <alignment wrapText="1"/>
    </xf>
    <xf numFmtId="10" fontId="0" fillId="28" borderId="14" xfId="0" applyNumberFormat="1" applyFill="1" applyBorder="1" applyAlignment="1">
      <alignment wrapText="1"/>
    </xf>
    <xf numFmtId="0" fontId="0" fillId="28" borderId="22" xfId="0" applyFill="1" applyBorder="1" applyAlignment="1">
      <alignment wrapText="1"/>
    </xf>
    <xf numFmtId="44" fontId="4" fillId="28" borderId="17" xfId="0" applyNumberFormat="1" applyFont="1" applyFill="1" applyBorder="1" applyAlignment="1">
      <alignment wrapText="1"/>
    </xf>
    <xf numFmtId="10" fontId="4" fillId="28" borderId="14" xfId="0" applyNumberFormat="1" applyFont="1" applyFill="1" applyBorder="1" applyAlignment="1">
      <alignment wrapText="1"/>
    </xf>
    <xf numFmtId="0" fontId="4" fillId="28" borderId="22" xfId="0" applyFont="1" applyFill="1" applyBorder="1" applyAlignment="1">
      <alignment wrapText="1"/>
    </xf>
    <xf numFmtId="44" fontId="5" fillId="28" borderId="17" xfId="0" applyNumberFormat="1" applyFont="1" applyFill="1" applyBorder="1" applyAlignment="1">
      <alignment wrapText="1"/>
    </xf>
    <xf numFmtId="10" fontId="5" fillId="28" borderId="14" xfId="0" applyNumberFormat="1" applyFont="1" applyFill="1" applyBorder="1" applyAlignment="1">
      <alignment wrapText="1"/>
    </xf>
    <xf numFmtId="0" fontId="0" fillId="28" borderId="44" xfId="0" applyFill="1" applyBorder="1" applyAlignment="1">
      <alignment wrapText="1"/>
    </xf>
    <xf numFmtId="0" fontId="0" fillId="28" borderId="49" xfId="0" applyFill="1" applyBorder="1" applyAlignment="1">
      <alignment wrapText="1"/>
    </xf>
    <xf numFmtId="0" fontId="4" fillId="28" borderId="46" xfId="0" applyFont="1" applyFill="1" applyBorder="1" applyAlignment="1">
      <alignment wrapText="1"/>
    </xf>
    <xf numFmtId="0" fontId="0" fillId="28" borderId="46" xfId="0" applyFill="1" applyBorder="1" applyAlignment="1">
      <alignment wrapText="1"/>
    </xf>
    <xf numFmtId="10" fontId="4" fillId="28" borderId="14" xfId="2" applyNumberFormat="1" applyFont="1" applyFill="1" applyBorder="1" applyAlignment="1">
      <alignment wrapText="1"/>
    </xf>
    <xf numFmtId="0" fontId="0" fillId="24" borderId="22" xfId="0" applyFill="1" applyBorder="1" applyAlignment="1">
      <alignment wrapText="1"/>
    </xf>
    <xf numFmtId="44" fontId="0" fillId="28" borderId="22" xfId="0" applyNumberFormat="1" applyFill="1" applyBorder="1" applyAlignment="1">
      <alignment wrapText="1"/>
    </xf>
    <xf numFmtId="44" fontId="4" fillId="28" borderId="17" xfId="2" applyNumberFormat="1" applyFont="1" applyFill="1" applyBorder="1" applyAlignment="1">
      <alignment wrapText="1"/>
    </xf>
    <xf numFmtId="0" fontId="0" fillId="28" borderId="47" xfId="0" applyFill="1" applyBorder="1" applyAlignment="1">
      <alignment wrapText="1"/>
    </xf>
    <xf numFmtId="0" fontId="4" fillId="28" borderId="48" xfId="0" applyFont="1" applyFill="1" applyBorder="1" applyAlignment="1">
      <alignment wrapText="1"/>
    </xf>
    <xf numFmtId="44" fontId="35" fillId="15" borderId="17" xfId="3" applyNumberFormat="1" applyFont="1" applyFill="1" applyBorder="1" applyAlignment="1">
      <alignment wrapText="1"/>
    </xf>
    <xf numFmtId="44" fontId="25" fillId="21" borderId="17" xfId="0" applyNumberFormat="1" applyFont="1" applyFill="1" applyBorder="1" applyAlignment="1">
      <alignment wrapText="1"/>
    </xf>
    <xf numFmtId="10" fontId="25" fillId="21" borderId="14" xfId="0" applyNumberFormat="1" applyFont="1" applyFill="1" applyBorder="1" applyAlignment="1">
      <alignment wrapText="1"/>
    </xf>
    <xf numFmtId="10" fontId="11" fillId="9" borderId="14" xfId="0" applyNumberFormat="1" applyFont="1" applyFill="1" applyBorder="1" applyAlignment="1">
      <alignment wrapText="1"/>
    </xf>
    <xf numFmtId="44" fontId="11" fillId="5" borderId="79" xfId="0" applyNumberFormat="1" applyFont="1" applyFill="1" applyBorder="1" applyAlignment="1">
      <alignment wrapText="1"/>
    </xf>
    <xf numFmtId="10" fontId="11" fillId="5" borderId="34" xfId="0" applyNumberFormat="1" applyFont="1" applyFill="1" applyBorder="1" applyAlignment="1">
      <alignment wrapText="1"/>
    </xf>
    <xf numFmtId="44" fontId="4" fillId="28" borderId="35" xfId="0" applyNumberFormat="1" applyFont="1" applyFill="1" applyBorder="1" applyAlignment="1">
      <alignment wrapText="1"/>
    </xf>
    <xf numFmtId="10" fontId="4" fillId="28" borderId="36" xfId="4" applyNumberFormat="1" applyFont="1" applyFill="1" applyBorder="1" applyAlignment="1">
      <alignment wrapText="1"/>
    </xf>
    <xf numFmtId="44" fontId="11" fillId="10" borderId="40" xfId="1" applyNumberFormat="1" applyFont="1" applyFill="1" applyBorder="1" applyAlignment="1">
      <alignment wrapText="1"/>
    </xf>
    <xf numFmtId="10" fontId="11" fillId="10" borderId="42" xfId="1" applyNumberFormat="1" applyFont="1" applyFill="1" applyBorder="1" applyAlignment="1">
      <alignment wrapText="1"/>
    </xf>
    <xf numFmtId="44" fontId="0" fillId="10" borderId="3" xfId="0" applyNumberFormat="1" applyFill="1" applyBorder="1" applyAlignment="1">
      <alignment wrapText="1"/>
    </xf>
    <xf numFmtId="44" fontId="12" fillId="10" borderId="3" xfId="3" applyNumberFormat="1" applyFill="1" applyBorder="1" applyAlignment="1">
      <alignment wrapText="1"/>
    </xf>
    <xf numFmtId="10" fontId="0" fillId="10" borderId="3" xfId="0" applyNumberFormat="1" applyFill="1" applyBorder="1" applyAlignment="1">
      <alignment wrapText="1"/>
    </xf>
    <xf numFmtId="44" fontId="12" fillId="11" borderId="3" xfId="3" applyNumberFormat="1" applyFill="1" applyBorder="1" applyAlignment="1">
      <alignment wrapText="1"/>
    </xf>
    <xf numFmtId="44" fontId="2" fillId="11" borderId="3" xfId="0" applyNumberFormat="1" applyFont="1" applyFill="1" applyBorder="1" applyAlignment="1">
      <alignment wrapText="1"/>
    </xf>
    <xf numFmtId="10" fontId="0" fillId="11" borderId="3" xfId="0" applyNumberFormat="1" applyFill="1" applyBorder="1" applyAlignment="1">
      <alignment wrapText="1"/>
    </xf>
    <xf numFmtId="0" fontId="23" fillId="11" borderId="3" xfId="0" applyFont="1" applyFill="1" applyBorder="1" applyAlignment="1">
      <alignment horizontal="left" wrapText="1"/>
    </xf>
    <xf numFmtId="0" fontId="2" fillId="16" borderId="2" xfId="0" applyFont="1" applyFill="1" applyBorder="1" applyAlignment="1">
      <alignment vertical="top" wrapText="1"/>
    </xf>
    <xf numFmtId="0" fontId="11" fillId="9" borderId="3" xfId="0" applyFont="1" applyFill="1" applyBorder="1" applyAlignment="1">
      <alignment wrapText="1"/>
    </xf>
    <xf numFmtId="0" fontId="12" fillId="9" borderId="3" xfId="3" applyFill="1" applyBorder="1" applyAlignment="1">
      <alignment horizontal="center" wrapText="1"/>
    </xf>
    <xf numFmtId="44" fontId="0" fillId="25" borderId="3" xfId="0" applyNumberFormat="1" applyFill="1" applyBorder="1" applyAlignment="1">
      <alignment horizontal="center" wrapText="1"/>
    </xf>
    <xf numFmtId="44" fontId="12" fillId="25" borderId="3" xfId="3" applyNumberFormat="1" applyFill="1" applyBorder="1" applyAlignment="1">
      <alignment horizontal="center" wrapText="1"/>
    </xf>
    <xf numFmtId="0" fontId="26" fillId="2" borderId="0" xfId="0" applyFont="1" applyFill="1" applyAlignment="1">
      <alignment horizontal="left" wrapText="1"/>
    </xf>
    <xf numFmtId="0" fontId="2" fillId="8" borderId="3" xfId="0" applyFont="1" applyFill="1" applyBorder="1"/>
    <xf numFmtId="0" fontId="23" fillId="24" borderId="3" xfId="0" applyFont="1" applyFill="1" applyBorder="1" applyAlignment="1">
      <alignment horizontal="left" wrapText="1"/>
    </xf>
    <xf numFmtId="0" fontId="12" fillId="8" borderId="3" xfId="3" applyFill="1" applyBorder="1" applyAlignment="1">
      <alignment horizontal="center"/>
    </xf>
    <xf numFmtId="0" fontId="3" fillId="8" borderId="17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12" fillId="8" borderId="3" xfId="3" applyFill="1" applyBorder="1" applyAlignment="1">
      <alignment wrapText="1"/>
    </xf>
    <xf numFmtId="0" fontId="21" fillId="8" borderId="3" xfId="0" applyFont="1" applyFill="1" applyBorder="1" applyAlignment="1">
      <alignment horizontal="center" wrapText="1"/>
    </xf>
    <xf numFmtId="0" fontId="1" fillId="15" borderId="3" xfId="0" applyFont="1" applyFill="1" applyBorder="1" applyAlignment="1">
      <alignment wrapText="1"/>
    </xf>
    <xf numFmtId="44" fontId="4" fillId="15" borderId="3" xfId="0" applyNumberFormat="1" applyFont="1" applyFill="1" applyBorder="1" applyAlignment="1">
      <alignment wrapText="1"/>
    </xf>
    <xf numFmtId="10" fontId="4" fillId="15" borderId="3" xfId="0" applyNumberFormat="1" applyFont="1" applyFill="1" applyBorder="1" applyAlignment="1">
      <alignment wrapText="1"/>
    </xf>
    <xf numFmtId="10" fontId="0" fillId="17" borderId="3" xfId="0" applyNumberFormat="1" applyFill="1" applyBorder="1" applyAlignment="1">
      <alignment wrapText="1"/>
    </xf>
    <xf numFmtId="0" fontId="14" fillId="12" borderId="14" xfId="0" applyFont="1" applyFill="1" applyBorder="1" applyAlignment="1">
      <alignment horizontal="left" wrapText="1"/>
    </xf>
    <xf numFmtId="0" fontId="14" fillId="12" borderId="3" xfId="0" applyFont="1" applyFill="1" applyBorder="1" applyAlignment="1">
      <alignment horizontal="left" wrapText="1"/>
    </xf>
    <xf numFmtId="0" fontId="2" fillId="12" borderId="3" xfId="0" applyFont="1" applyFill="1" applyBorder="1"/>
    <xf numFmtId="44" fontId="4" fillId="6" borderId="3" xfId="0" applyNumberFormat="1" applyFont="1" applyFill="1" applyBorder="1"/>
    <xf numFmtId="0" fontId="36" fillId="0" borderId="57" xfId="0" applyFont="1" applyBorder="1"/>
    <xf numFmtId="0" fontId="4" fillId="28" borderId="45" xfId="0" applyFont="1" applyFill="1" applyBorder="1" applyAlignment="1">
      <alignment wrapText="1"/>
    </xf>
    <xf numFmtId="44" fontId="35" fillId="16" borderId="73" xfId="3" applyNumberFormat="1" applyFont="1" applyFill="1" applyBorder="1" applyAlignment="1">
      <alignment wrapText="1"/>
    </xf>
    <xf numFmtId="44" fontId="35" fillId="24" borderId="17" xfId="3" applyNumberFormat="1" applyFont="1" applyFill="1" applyBorder="1" applyAlignment="1">
      <alignment wrapText="1"/>
    </xf>
    <xf numFmtId="44" fontId="35" fillId="26" borderId="3" xfId="3" applyNumberFormat="1" applyFont="1" applyFill="1" applyBorder="1" applyAlignment="1">
      <alignment wrapText="1"/>
    </xf>
    <xf numFmtId="44" fontId="35" fillId="11" borderId="12" xfId="3" applyNumberFormat="1" applyFont="1" applyFill="1" applyBorder="1" applyAlignment="1">
      <alignment wrapText="1"/>
    </xf>
    <xf numFmtId="44" fontId="35" fillId="9" borderId="17" xfId="3" applyNumberFormat="1" applyFont="1" applyFill="1" applyBorder="1" applyAlignment="1">
      <alignment wrapText="1"/>
    </xf>
    <xf numFmtId="44" fontId="35" fillId="14" borderId="12" xfId="3" applyNumberFormat="1" applyFont="1" applyFill="1" applyBorder="1" applyAlignment="1">
      <alignment wrapText="1"/>
    </xf>
    <xf numFmtId="44" fontId="35" fillId="8" borderId="80" xfId="3" applyNumberFormat="1" applyFont="1" applyFill="1" applyBorder="1" applyAlignment="1">
      <alignment wrapText="1"/>
    </xf>
    <xf numFmtId="44" fontId="35" fillId="15" borderId="12" xfId="3" applyNumberFormat="1" applyFont="1" applyFill="1" applyBorder="1" applyAlignment="1">
      <alignment wrapText="1"/>
    </xf>
    <xf numFmtId="44" fontId="35" fillId="9" borderId="73" xfId="3" applyNumberFormat="1" applyFont="1" applyFill="1" applyBorder="1" applyAlignment="1">
      <alignment wrapText="1"/>
    </xf>
    <xf numFmtId="44" fontId="35" fillId="10" borderId="37" xfId="3" applyNumberFormat="1" applyFont="1" applyFill="1" applyBorder="1" applyAlignment="1">
      <alignment wrapText="1"/>
    </xf>
    <xf numFmtId="44" fontId="4" fillId="29" borderId="12" xfId="0" applyNumberFormat="1" applyFont="1" applyFill="1" applyBorder="1" applyAlignment="1">
      <alignment wrapText="1"/>
    </xf>
    <xf numFmtId="44" fontId="35" fillId="5" borderId="73" xfId="3" applyNumberFormat="1" applyFont="1" applyFill="1" applyBorder="1" applyAlignment="1">
      <alignment wrapText="1"/>
    </xf>
    <xf numFmtId="0" fontId="23" fillId="0" borderId="64" xfId="0" applyFont="1" applyBorder="1" applyAlignment="1">
      <alignment horizontal="center" vertical="center" wrapText="1"/>
    </xf>
    <xf numFmtId="44" fontId="12" fillId="13" borderId="12" xfId="3" applyNumberFormat="1" applyFill="1" applyBorder="1" applyAlignment="1">
      <alignment wrapText="1"/>
    </xf>
    <xf numFmtId="164" fontId="6" fillId="28" borderId="30" xfId="1" applyFill="1" applyBorder="1" applyAlignment="1">
      <alignment horizontal="center" vertical="center" wrapText="1"/>
    </xf>
    <xf numFmtId="0" fontId="32" fillId="0" borderId="57" xfId="0" applyFont="1" applyBorder="1"/>
    <xf numFmtId="0" fontId="2" fillId="5" borderId="3" xfId="0" applyFont="1" applyFill="1" applyBorder="1" applyAlignment="1">
      <alignment wrapText="1"/>
    </xf>
    <xf numFmtId="44" fontId="0" fillId="5" borderId="3" xfId="0" applyNumberFormat="1" applyFill="1" applyBorder="1" applyAlignment="1">
      <alignment wrapText="1"/>
    </xf>
    <xf numFmtId="44" fontId="12" fillId="5" borderId="3" xfId="3" applyNumberFormat="1" applyFill="1" applyBorder="1" applyAlignment="1">
      <alignment wrapText="1"/>
    </xf>
    <xf numFmtId="10" fontId="0" fillId="5" borderId="3" xfId="0" applyNumberFormat="1" applyFill="1" applyBorder="1" applyAlignment="1">
      <alignment wrapText="1"/>
    </xf>
    <xf numFmtId="0" fontId="4" fillId="5" borderId="17" xfId="0" applyFont="1" applyFill="1" applyBorder="1" applyAlignment="1">
      <alignment wrapText="1"/>
    </xf>
    <xf numFmtId="0" fontId="1" fillId="9" borderId="29" xfId="0" applyFont="1" applyFill="1" applyBorder="1" applyAlignment="1">
      <alignment horizontal="right" wrapText="1"/>
    </xf>
    <xf numFmtId="0" fontId="0" fillId="9" borderId="6" xfId="0" applyFill="1" applyBorder="1" applyAlignment="1">
      <alignment horizontal="right" wrapText="1"/>
    </xf>
    <xf numFmtId="0" fontId="0" fillId="9" borderId="27" xfId="0" applyFill="1" applyBorder="1" applyAlignment="1">
      <alignment horizontal="right" wrapText="1"/>
    </xf>
    <xf numFmtId="0" fontId="1" fillId="17" borderId="29" xfId="0" applyFont="1" applyFill="1" applyBorder="1" applyAlignment="1">
      <alignment horizontal="right" wrapText="1"/>
    </xf>
    <xf numFmtId="0" fontId="0" fillId="17" borderId="6" xfId="0" applyFill="1" applyBorder="1" applyAlignment="1">
      <alignment horizontal="right" wrapText="1"/>
    </xf>
    <xf numFmtId="0" fontId="0" fillId="17" borderId="27" xfId="0" applyFill="1" applyBorder="1" applyAlignment="1">
      <alignment horizontal="right" wrapText="1"/>
    </xf>
    <xf numFmtId="0" fontId="0" fillId="25" borderId="6" xfId="0" applyFill="1" applyBorder="1" applyAlignment="1">
      <alignment horizontal="right" wrapText="1"/>
    </xf>
    <xf numFmtId="0" fontId="0" fillId="25" borderId="27" xfId="0" applyFill="1" applyBorder="1" applyAlignment="1">
      <alignment horizontal="right" wrapText="1"/>
    </xf>
    <xf numFmtId="0" fontId="1" fillId="15" borderId="29" xfId="0" applyFont="1" applyFill="1" applyBorder="1" applyAlignment="1">
      <alignment horizontal="left" wrapText="1"/>
    </xf>
    <xf numFmtId="0" fontId="0" fillId="15" borderId="6" xfId="0" applyFill="1" applyBorder="1" applyAlignment="1">
      <alignment horizontal="right" wrapText="1"/>
    </xf>
    <xf numFmtId="0" fontId="0" fillId="15" borderId="27" xfId="0" applyFill="1" applyBorder="1" applyAlignment="1">
      <alignment horizontal="right" wrapText="1"/>
    </xf>
    <xf numFmtId="0" fontId="1" fillId="10" borderId="29" xfId="0" applyFont="1" applyFill="1" applyBorder="1" applyAlignment="1">
      <alignment horizontal="left" wrapText="1"/>
    </xf>
    <xf numFmtId="0" fontId="0" fillId="10" borderId="6" xfId="0" applyFill="1" applyBorder="1" applyAlignment="1">
      <alignment horizontal="right" wrapText="1"/>
    </xf>
    <xf numFmtId="0" fontId="0" fillId="10" borderId="27" xfId="0" applyFill="1" applyBorder="1" applyAlignment="1">
      <alignment horizontal="right" wrapText="1"/>
    </xf>
    <xf numFmtId="0" fontId="1" fillId="24" borderId="4" xfId="0" applyFont="1" applyFill="1" applyBorder="1" applyAlignment="1">
      <alignment horizontal="left" wrapText="1"/>
    </xf>
    <xf numFmtId="0" fontId="0" fillId="24" borderId="6" xfId="0" applyFill="1" applyBorder="1" applyAlignment="1">
      <alignment horizontal="right" wrapText="1"/>
    </xf>
    <xf numFmtId="0" fontId="0" fillId="24" borderId="27" xfId="0" applyFill="1" applyBorder="1" applyAlignment="1">
      <alignment horizontal="right" wrapText="1"/>
    </xf>
    <xf numFmtId="0" fontId="1" fillId="14" borderId="29" xfId="0" applyFont="1" applyFill="1" applyBorder="1" applyAlignment="1">
      <alignment horizontal="left" wrapText="1"/>
    </xf>
    <xf numFmtId="0" fontId="1" fillId="14" borderId="6" xfId="0" applyFont="1" applyFill="1" applyBorder="1" applyAlignment="1">
      <alignment horizontal="left" wrapText="1"/>
    </xf>
    <xf numFmtId="0" fontId="0" fillId="14" borderId="6" xfId="0" applyFill="1" applyBorder="1" applyAlignment="1">
      <alignment horizontal="right" wrapText="1"/>
    </xf>
    <xf numFmtId="0" fontId="1" fillId="26" borderId="29" xfId="0" applyFont="1" applyFill="1" applyBorder="1" applyAlignment="1">
      <alignment horizontal="left" wrapText="1"/>
    </xf>
    <xf numFmtId="0" fontId="0" fillId="26" borderId="6" xfId="0" applyFill="1" applyBorder="1" applyAlignment="1">
      <alignment horizontal="right" wrapText="1"/>
    </xf>
    <xf numFmtId="0" fontId="0" fillId="26" borderId="5" xfId="0" applyFill="1" applyBorder="1" applyAlignment="1">
      <alignment horizontal="right" wrapText="1"/>
    </xf>
    <xf numFmtId="0" fontId="0" fillId="26" borderId="27" xfId="0" applyFill="1" applyBorder="1" applyAlignment="1">
      <alignment horizontal="right" wrapText="1"/>
    </xf>
    <xf numFmtId="0" fontId="1" fillId="14" borderId="6" xfId="0" applyFont="1" applyFill="1" applyBorder="1" applyAlignment="1">
      <alignment horizontal="right" wrapText="1"/>
    </xf>
    <xf numFmtId="0" fontId="1" fillId="11" borderId="29" xfId="0" applyFont="1" applyFill="1" applyBorder="1" applyAlignment="1">
      <alignment horizontal="left" wrapText="1"/>
    </xf>
    <xf numFmtId="0" fontId="0" fillId="11" borderId="6" xfId="0" applyFill="1" applyBorder="1" applyAlignment="1">
      <alignment horizontal="right" wrapText="1"/>
    </xf>
    <xf numFmtId="0" fontId="0" fillId="11" borderId="27" xfId="0" applyFill="1" applyBorder="1" applyAlignment="1">
      <alignment horizontal="right" wrapText="1"/>
    </xf>
    <xf numFmtId="0" fontId="1" fillId="9" borderId="4" xfId="0" applyFont="1" applyFill="1" applyBorder="1" applyAlignment="1">
      <alignment horizontal="left" wrapText="1"/>
    </xf>
    <xf numFmtId="0" fontId="1" fillId="15" borderId="4" xfId="0" applyFont="1" applyFill="1" applyBorder="1" applyAlignment="1">
      <alignment horizontal="left" wrapText="1"/>
    </xf>
    <xf numFmtId="0" fontId="1" fillId="14" borderId="27" xfId="0" applyFont="1" applyFill="1" applyBorder="1" applyAlignment="1">
      <alignment horizontal="left" wrapText="1"/>
    </xf>
    <xf numFmtId="0" fontId="1" fillId="12" borderId="4" xfId="0" applyFont="1" applyFill="1" applyBorder="1" applyAlignment="1">
      <alignment horizontal="left" wrapText="1"/>
    </xf>
    <xf numFmtId="0" fontId="0" fillId="12" borderId="6" xfId="0" applyFill="1" applyBorder="1" applyAlignment="1">
      <alignment horizontal="right" wrapText="1"/>
    </xf>
    <xf numFmtId="0" fontId="0" fillId="12" borderId="27" xfId="0" applyFill="1" applyBorder="1" applyAlignment="1">
      <alignment horizontal="right" wrapText="1"/>
    </xf>
    <xf numFmtId="0" fontId="1" fillId="27" borderId="4" xfId="0" applyFont="1" applyFill="1" applyBorder="1" applyAlignment="1">
      <alignment horizontal="left" wrapText="1"/>
    </xf>
    <xf numFmtId="0" fontId="0" fillId="27" borderId="6" xfId="0" applyFill="1" applyBorder="1" applyAlignment="1">
      <alignment horizontal="right" wrapText="1"/>
    </xf>
    <xf numFmtId="0" fontId="0" fillId="27" borderId="27" xfId="0" applyFill="1" applyBorder="1" applyAlignment="1">
      <alignment horizontal="right" wrapText="1"/>
    </xf>
    <xf numFmtId="0" fontId="0" fillId="13" borderId="29" xfId="0" applyFill="1" applyBorder="1" applyAlignment="1">
      <alignment wrapText="1"/>
    </xf>
    <xf numFmtId="0" fontId="0" fillId="13" borderId="6" xfId="0" applyFill="1" applyBorder="1" applyAlignment="1">
      <alignment wrapText="1"/>
    </xf>
    <xf numFmtId="0" fontId="1" fillId="13" borderId="27" xfId="0" applyFont="1" applyFill="1" applyBorder="1" applyAlignment="1">
      <alignment horizontal="right" wrapText="1"/>
    </xf>
    <xf numFmtId="0" fontId="0" fillId="8" borderId="29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0" fillId="8" borderId="27" xfId="0" applyFill="1" applyBorder="1" applyAlignment="1">
      <alignment wrapText="1"/>
    </xf>
    <xf numFmtId="49" fontId="30" fillId="10" borderId="87" xfId="1" applyNumberFormat="1" applyFont="1" applyFill="1" applyBorder="1" applyAlignment="1">
      <alignment horizontal="left" wrapText="1"/>
    </xf>
    <xf numFmtId="0" fontId="1" fillId="10" borderId="19" xfId="0" applyFont="1" applyFill="1" applyBorder="1" applyAlignment="1">
      <alignment vertical="center" wrapText="1"/>
    </xf>
    <xf numFmtId="164" fontId="37" fillId="28" borderId="86" xfId="1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right" wrapText="1"/>
    </xf>
    <xf numFmtId="44" fontId="0" fillId="16" borderId="2" xfId="0" applyNumberFormat="1" applyFill="1" applyBorder="1" applyAlignment="1">
      <alignment wrapText="1"/>
    </xf>
    <xf numFmtId="44" fontId="12" fillId="16" borderId="2" xfId="3" applyNumberFormat="1" applyFill="1" applyBorder="1" applyAlignment="1">
      <alignment wrapText="1"/>
    </xf>
    <xf numFmtId="0" fontId="0" fillId="16" borderId="9" xfId="0" applyFill="1" applyBorder="1" applyAlignment="1">
      <alignment wrapText="1"/>
    </xf>
    <xf numFmtId="164" fontId="12" fillId="7" borderId="88" xfId="3" applyNumberFormat="1" applyBorder="1" applyAlignment="1">
      <alignment horizontal="center" vertical="center" wrapText="1"/>
    </xf>
    <xf numFmtId="164" fontId="6" fillId="28" borderId="88" xfId="1" applyFill="1" applyBorder="1" applyAlignment="1">
      <alignment horizontal="center" vertical="center" wrapText="1"/>
    </xf>
    <xf numFmtId="164" fontId="6" fillId="28" borderId="66" xfId="1" applyFill="1" applyBorder="1" applyAlignment="1">
      <alignment horizontal="center" vertical="center" wrapText="1"/>
    </xf>
    <xf numFmtId="164" fontId="9" fillId="28" borderId="86" xfId="1" applyFont="1" applyFill="1" applyBorder="1" applyAlignment="1">
      <alignment horizontal="center" vertical="center" wrapText="1"/>
    </xf>
    <xf numFmtId="164" fontId="6" fillId="3" borderId="90" xfId="1" applyBorder="1" applyAlignment="1">
      <alignment horizontal="left"/>
    </xf>
    <xf numFmtId="164" fontId="9" fillId="3" borderId="91" xfId="1" applyFont="1" applyBorder="1" applyAlignment="1">
      <alignment horizontal="center" vertical="center" wrapText="1"/>
    </xf>
    <xf numFmtId="164" fontId="6" fillId="6" borderId="92" xfId="1" applyFill="1" applyBorder="1" applyAlignment="1">
      <alignment horizontal="center" vertical="center" wrapText="1"/>
    </xf>
    <xf numFmtId="164" fontId="6" fillId="28" borderId="93" xfId="1" applyFill="1" applyBorder="1" applyAlignment="1">
      <alignment horizontal="center" vertical="center" wrapText="1"/>
    </xf>
    <xf numFmtId="9" fontId="32" fillId="0" borderId="14" xfId="4" applyFont="1" applyBorder="1"/>
    <xf numFmtId="9" fontId="28" fillId="0" borderId="33" xfId="0" applyNumberFormat="1" applyFont="1" applyBorder="1"/>
    <xf numFmtId="9" fontId="32" fillId="0" borderId="75" xfId="4" applyFont="1" applyBorder="1"/>
    <xf numFmtId="10" fontId="23" fillId="0" borderId="33" xfId="0" applyNumberFormat="1" applyFont="1" applyBorder="1"/>
    <xf numFmtId="0" fontId="19" fillId="0" borderId="33" xfId="0" quotePrefix="1" applyFont="1" applyBorder="1" applyAlignment="1">
      <alignment horizontal="center" vertical="center" wrapText="1"/>
    </xf>
    <xf numFmtId="0" fontId="0" fillId="0" borderId="10" xfId="0" applyBorder="1"/>
    <xf numFmtId="49" fontId="6" fillId="21" borderId="76" xfId="1" applyNumberFormat="1" applyFill="1" applyBorder="1" applyAlignment="1">
      <alignment horizontal="left"/>
    </xf>
    <xf numFmtId="164" fontId="29" fillId="21" borderId="94" xfId="1" applyFont="1" applyFill="1" applyBorder="1" applyAlignment="1">
      <alignment horizontal="left"/>
    </xf>
    <xf numFmtId="0" fontId="3" fillId="0" borderId="27" xfId="0" applyFont="1" applyBorder="1"/>
    <xf numFmtId="0" fontId="0" fillId="2" borderId="2" xfId="0" applyFill="1" applyBorder="1"/>
    <xf numFmtId="10" fontId="4" fillId="28" borderId="14" xfId="0" applyNumberFormat="1" applyFont="1" applyFill="1" applyBorder="1"/>
    <xf numFmtId="164" fontId="38" fillId="28" borderId="30" xfId="1" applyFont="1" applyFill="1" applyBorder="1" applyAlignment="1">
      <alignment horizontal="center" vertical="center" wrapText="1"/>
    </xf>
    <xf numFmtId="44" fontId="1" fillId="17" borderId="22" xfId="0" applyNumberFormat="1" applyFont="1" applyFill="1" applyBorder="1" applyAlignment="1">
      <alignment horizontal="left" wrapText="1"/>
    </xf>
    <xf numFmtId="164" fontId="6" fillId="28" borderId="95" xfId="1" applyFill="1" applyBorder="1" applyAlignment="1">
      <alignment horizontal="center" vertical="center" wrapText="1"/>
    </xf>
    <xf numFmtId="10" fontId="0" fillId="28" borderId="14" xfId="0" applyNumberFormat="1" applyFill="1" applyBorder="1"/>
    <xf numFmtId="10" fontId="4" fillId="28" borderId="29" xfId="0" applyNumberFormat="1" applyFont="1" applyFill="1" applyBorder="1"/>
    <xf numFmtId="10" fontId="0" fillId="28" borderId="13" xfId="0" applyNumberFormat="1" applyFill="1" applyBorder="1"/>
    <xf numFmtId="10" fontId="4" fillId="28" borderId="13" xfId="0" applyNumberFormat="1" applyFont="1" applyFill="1" applyBorder="1"/>
    <xf numFmtId="10" fontId="5" fillId="28" borderId="14" xfId="0" applyNumberFormat="1" applyFont="1" applyFill="1" applyBorder="1"/>
    <xf numFmtId="10" fontId="4" fillId="28" borderId="14" xfId="2" applyNumberFormat="1" applyFont="1" applyFill="1" applyBorder="1"/>
    <xf numFmtId="10" fontId="25" fillId="23" borderId="14" xfId="0" applyNumberFormat="1" applyFont="1" applyFill="1" applyBorder="1"/>
    <xf numFmtId="10" fontId="11" fillId="11" borderId="67" xfId="1" applyNumberFormat="1" applyFont="1" applyFill="1" applyBorder="1"/>
    <xf numFmtId="10" fontId="5" fillId="28" borderId="13" xfId="0" applyNumberFormat="1" applyFont="1" applyFill="1" applyBorder="1"/>
    <xf numFmtId="164" fontId="9" fillId="28" borderId="89" xfId="1" applyFont="1" applyFill="1" applyBorder="1" applyAlignment="1">
      <alignment horizontal="center" vertical="center" wrapText="1"/>
    </xf>
    <xf numFmtId="44" fontId="5" fillId="6" borderId="4" xfId="0" applyNumberFormat="1" applyFont="1" applyFill="1" applyBorder="1"/>
    <xf numFmtId="10" fontId="10" fillId="12" borderId="67" xfId="1" applyNumberFormat="1" applyFont="1" applyFill="1" applyBorder="1"/>
    <xf numFmtId="10" fontId="4" fillId="18" borderId="67" xfId="1" applyNumberFormat="1" applyFont="1" applyFill="1" applyBorder="1"/>
    <xf numFmtId="10" fontId="10" fillId="28" borderId="86" xfId="0" applyNumberFormat="1" applyFont="1" applyFill="1" applyBorder="1" applyAlignment="1">
      <alignment horizontal="center" vertical="center"/>
    </xf>
    <xf numFmtId="0" fontId="15" fillId="15" borderId="83" xfId="0" applyFont="1" applyFill="1" applyBorder="1" applyAlignment="1">
      <alignment horizontal="center" wrapText="1"/>
    </xf>
    <xf numFmtId="44" fontId="12" fillId="6" borderId="17" xfId="3" applyNumberFormat="1" applyFill="1" applyBorder="1" applyAlignment="1">
      <alignment wrapText="1"/>
    </xf>
    <xf numFmtId="44" fontId="12" fillId="6" borderId="9" xfId="3" applyNumberFormat="1" applyFill="1" applyBorder="1" applyAlignment="1">
      <alignment wrapText="1"/>
    </xf>
    <xf numFmtId="44" fontId="12" fillId="6" borderId="12" xfId="3" applyNumberFormat="1" applyFill="1" applyBorder="1" applyAlignment="1">
      <alignment wrapText="1"/>
    </xf>
    <xf numFmtId="44" fontId="12" fillId="6" borderId="35" xfId="3" applyNumberFormat="1" applyFill="1" applyBorder="1" applyAlignment="1">
      <alignment wrapText="1"/>
    </xf>
    <xf numFmtId="44" fontId="12" fillId="6" borderId="0" xfId="3" applyNumberFormat="1" applyFill="1" applyAlignment="1">
      <alignment wrapText="1"/>
    </xf>
    <xf numFmtId="164" fontId="35" fillId="6" borderId="88" xfId="3" applyNumberFormat="1" applyFont="1" applyFill="1" applyBorder="1" applyAlignment="1">
      <alignment horizontal="center" vertical="center" wrapText="1"/>
    </xf>
    <xf numFmtId="44" fontId="12" fillId="21" borderId="12" xfId="3" applyNumberFormat="1" applyFill="1" applyBorder="1" applyAlignment="1">
      <alignment wrapText="1"/>
    </xf>
    <xf numFmtId="44" fontId="12" fillId="0" borderId="0" xfId="3" applyNumberFormat="1" applyFill="1" applyBorder="1" applyAlignment="1">
      <alignment wrapText="1"/>
    </xf>
    <xf numFmtId="164" fontId="35" fillId="7" borderId="88" xfId="3" applyNumberFormat="1" applyFont="1" applyBorder="1" applyAlignment="1">
      <alignment horizontal="center" vertical="center" wrapText="1"/>
    </xf>
    <xf numFmtId="44" fontId="5" fillId="6" borderId="17" xfId="3" applyNumberFormat="1" applyFont="1" applyFill="1" applyBorder="1" applyAlignment="1">
      <alignment wrapText="1"/>
    </xf>
    <xf numFmtId="44" fontId="4" fillId="6" borderId="17" xfId="3" applyNumberFormat="1" applyFont="1" applyFill="1" applyBorder="1" applyAlignment="1">
      <alignment wrapText="1"/>
    </xf>
    <xf numFmtId="0" fontId="27" fillId="21" borderId="22" xfId="0" applyFont="1" applyFill="1" applyBorder="1" applyAlignment="1">
      <alignment wrapText="1"/>
    </xf>
    <xf numFmtId="44" fontId="13" fillId="12" borderId="73" xfId="0" applyNumberFormat="1" applyFont="1" applyFill="1" applyBorder="1" applyAlignment="1">
      <alignment wrapText="1"/>
    </xf>
    <xf numFmtId="10" fontId="10" fillId="12" borderId="75" xfId="0" applyNumberFormat="1" applyFont="1" applyFill="1" applyBorder="1" applyAlignment="1">
      <alignment wrapText="1"/>
    </xf>
    <xf numFmtId="44" fontId="10" fillId="11" borderId="12" xfId="3" applyNumberFormat="1" applyFont="1" applyFill="1" applyBorder="1" applyAlignment="1">
      <alignment wrapText="1"/>
    </xf>
    <xf numFmtId="44" fontId="10" fillId="24" borderId="17" xfId="3" applyNumberFormat="1" applyFont="1" applyFill="1" applyBorder="1" applyAlignment="1">
      <alignment wrapText="1"/>
    </xf>
    <xf numFmtId="44" fontId="10" fillId="25" borderId="17" xfId="3" applyNumberFormat="1" applyFont="1" applyFill="1" applyBorder="1" applyAlignment="1">
      <alignment wrapText="1"/>
    </xf>
    <xf numFmtId="44" fontId="10" fillId="14" borderId="12" xfId="3" applyNumberFormat="1" applyFont="1" applyFill="1" applyBorder="1" applyAlignment="1">
      <alignment wrapText="1"/>
    </xf>
    <xf numFmtId="44" fontId="10" fillId="9" borderId="17" xfId="3" applyNumberFormat="1" applyFont="1" applyFill="1" applyBorder="1" applyAlignment="1">
      <alignment wrapText="1"/>
    </xf>
    <xf numFmtId="164" fontId="10" fillId="8" borderId="50" xfId="1" applyFont="1" applyFill="1" applyBorder="1" applyAlignment="1">
      <alignment wrapText="1"/>
    </xf>
    <xf numFmtId="44" fontId="10" fillId="8" borderId="41" xfId="1" applyNumberFormat="1" applyFont="1" applyFill="1" applyBorder="1" applyAlignment="1">
      <alignment wrapText="1"/>
    </xf>
    <xf numFmtId="10" fontId="10" fillId="8" borderId="38" xfId="1" applyNumberFormat="1" applyFont="1" applyFill="1" applyBorder="1" applyAlignment="1">
      <alignment wrapText="1"/>
    </xf>
    <xf numFmtId="44" fontId="12" fillId="7" borderId="12" xfId="3" applyNumberFormat="1" applyBorder="1" applyAlignment="1">
      <alignment wrapText="1"/>
    </xf>
    <xf numFmtId="44" fontId="4" fillId="8" borderId="12" xfId="0" applyNumberFormat="1" applyFont="1" applyFill="1" applyBorder="1" applyAlignment="1">
      <alignment wrapText="1"/>
    </xf>
    <xf numFmtId="44" fontId="5" fillId="13" borderId="12" xfId="3" applyNumberFormat="1" applyFont="1" applyFill="1" applyBorder="1" applyAlignment="1">
      <alignment wrapText="1"/>
    </xf>
    <xf numFmtId="0" fontId="0" fillId="0" borderId="97" xfId="0" applyBorder="1"/>
    <xf numFmtId="44" fontId="12" fillId="6" borderId="19" xfId="3" applyNumberFormat="1" applyFill="1" applyBorder="1" applyAlignment="1">
      <alignment wrapText="1"/>
    </xf>
    <xf numFmtId="44" fontId="12" fillId="7" borderId="19" xfId="3" applyNumberFormat="1" applyBorder="1" applyAlignment="1">
      <alignment wrapText="1"/>
    </xf>
    <xf numFmtId="0" fontId="4" fillId="0" borderId="14" xfId="0" applyFont="1" applyBorder="1"/>
    <xf numFmtId="164" fontId="29" fillId="15" borderId="38" xfId="1" applyFont="1" applyFill="1" applyBorder="1" applyAlignment="1">
      <alignment horizontal="left"/>
    </xf>
    <xf numFmtId="44" fontId="11" fillId="15" borderId="71" xfId="1" applyNumberFormat="1" applyFont="1" applyFill="1" applyBorder="1"/>
    <xf numFmtId="0" fontId="3" fillId="0" borderId="73" xfId="0" applyFont="1" applyBorder="1" applyAlignment="1">
      <alignment wrapText="1"/>
    </xf>
    <xf numFmtId="0" fontId="0" fillId="28" borderId="72" xfId="0" applyFill="1" applyBorder="1" applyAlignment="1">
      <alignment wrapText="1"/>
    </xf>
    <xf numFmtId="0" fontId="1" fillId="22" borderId="31" xfId="0" applyFont="1" applyFill="1" applyBorder="1" applyAlignment="1">
      <alignment horizontal="left"/>
    </xf>
    <xf numFmtId="0" fontId="14" fillId="22" borderId="3" xfId="0" applyFont="1" applyFill="1" applyBorder="1"/>
    <xf numFmtId="0" fontId="0" fillId="2" borderId="98" xfId="0" applyFill="1" applyBorder="1"/>
    <xf numFmtId="0" fontId="12" fillId="22" borderId="3" xfId="3" applyFill="1" applyBorder="1"/>
    <xf numFmtId="0" fontId="1" fillId="22" borderId="3" xfId="0" applyFont="1" applyFill="1" applyBorder="1"/>
    <xf numFmtId="0" fontId="12" fillId="2" borderId="98" xfId="3" applyFill="1" applyBorder="1"/>
    <xf numFmtId="10" fontId="4" fillId="8" borderId="14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33" xfId="0" applyBorder="1"/>
    <xf numFmtId="0" fontId="0" fillId="0" borderId="3" xfId="0" applyBorder="1"/>
    <xf numFmtId="0" fontId="0" fillId="0" borderId="98" xfId="0" applyBorder="1"/>
    <xf numFmtId="0" fontId="20" fillId="23" borderId="23" xfId="0" applyFont="1" applyFill="1" applyBorder="1" applyAlignment="1">
      <alignment horizontal="center"/>
    </xf>
    <xf numFmtId="0" fontId="4" fillId="0" borderId="12" xfId="0" applyFont="1" applyBorder="1"/>
    <xf numFmtId="0" fontId="0" fillId="21" borderId="22" xfId="0" applyFill="1" applyBorder="1" applyAlignment="1">
      <alignment horizontal="right"/>
    </xf>
    <xf numFmtId="0" fontId="0" fillId="21" borderId="99" xfId="0" applyFill="1" applyBorder="1" applyAlignment="1">
      <alignment horizontal="right"/>
    </xf>
    <xf numFmtId="164" fontId="29" fillId="20" borderId="52" xfId="1" applyFont="1" applyFill="1" applyBorder="1" applyAlignment="1">
      <alignment horizontal="left"/>
    </xf>
    <xf numFmtId="0" fontId="0" fillId="10" borderId="14" xfId="0" applyFill="1" applyBorder="1" applyAlignment="1">
      <alignment horizontal="right" wrapText="1"/>
    </xf>
    <xf numFmtId="0" fontId="0" fillId="10" borderId="3" xfId="0" applyFill="1" applyBorder="1" applyAlignment="1">
      <alignment horizontal="right" wrapText="1"/>
    </xf>
    <xf numFmtId="0" fontId="0" fillId="10" borderId="17" xfId="0" applyFill="1" applyBorder="1" applyAlignment="1">
      <alignment horizontal="right" wrapText="1"/>
    </xf>
    <xf numFmtId="44" fontId="5" fillId="28" borderId="19" xfId="0" applyNumberFormat="1" applyFont="1" applyFill="1" applyBorder="1" applyAlignment="1">
      <alignment wrapText="1"/>
    </xf>
    <xf numFmtId="10" fontId="5" fillId="28" borderId="29" xfId="0" applyNumberFormat="1" applyFont="1" applyFill="1" applyBorder="1" applyAlignment="1">
      <alignment wrapText="1"/>
    </xf>
    <xf numFmtId="44" fontId="10" fillId="17" borderId="73" xfId="0" applyNumberFormat="1" applyFont="1" applyFill="1" applyBorder="1" applyAlignment="1">
      <alignment wrapText="1"/>
    </xf>
    <xf numFmtId="10" fontId="10" fillId="17" borderId="75" xfId="0" applyNumberFormat="1" applyFont="1" applyFill="1" applyBorder="1" applyAlignment="1">
      <alignment wrapText="1"/>
    </xf>
    <xf numFmtId="44" fontId="35" fillId="17" borderId="12" xfId="3" applyNumberFormat="1" applyFont="1" applyFill="1" applyBorder="1" applyAlignment="1">
      <alignment wrapText="1"/>
    </xf>
    <xf numFmtId="0" fontId="23" fillId="0" borderId="0" xfId="0" quotePrefix="1" applyFont="1" applyAlignment="1">
      <alignment horizontal="center" vertical="center" wrapText="1"/>
    </xf>
    <xf numFmtId="44" fontId="10" fillId="15" borderId="17" xfId="3" applyNumberFormat="1" applyFont="1" applyFill="1" applyBorder="1" applyAlignment="1">
      <alignment wrapText="1"/>
    </xf>
    <xf numFmtId="44" fontId="10" fillId="16" borderId="73" xfId="3" applyNumberFormat="1" applyFont="1" applyFill="1" applyBorder="1" applyAlignment="1">
      <alignment wrapText="1"/>
    </xf>
    <xf numFmtId="44" fontId="5" fillId="6" borderId="14" xfId="0" applyNumberFormat="1" applyFont="1" applyFill="1" applyBorder="1"/>
    <xf numFmtId="0" fontId="0" fillId="19" borderId="99" xfId="0" applyFill="1" applyBorder="1" applyAlignment="1">
      <alignment horizontal="right"/>
    </xf>
    <xf numFmtId="0" fontId="3" fillId="0" borderId="23" xfId="0" applyFont="1" applyBorder="1"/>
    <xf numFmtId="0" fontId="2" fillId="19" borderId="0" xfId="0" applyFont="1" applyFill="1" applyAlignment="1">
      <alignment horizontal="left"/>
    </xf>
    <xf numFmtId="0" fontId="0" fillId="2" borderId="0" xfId="0" applyFill="1"/>
    <xf numFmtId="0" fontId="3" fillId="0" borderId="0" xfId="0" applyFont="1"/>
    <xf numFmtId="0" fontId="3" fillId="2" borderId="0" xfId="0" applyFont="1" applyFill="1"/>
    <xf numFmtId="0" fontId="1" fillId="22" borderId="0" xfId="0" applyFont="1" applyFill="1"/>
    <xf numFmtId="0" fontId="2" fillId="12" borderId="17" xfId="0" applyFont="1" applyFill="1" applyBorder="1"/>
    <xf numFmtId="164" fontId="6" fillId="12" borderId="72" xfId="1" applyFill="1" applyBorder="1" applyAlignment="1">
      <alignment vertical="center"/>
    </xf>
    <xf numFmtId="0" fontId="0" fillId="28" borderId="99" xfId="0" applyFill="1" applyBorder="1" applyAlignment="1">
      <alignment wrapText="1"/>
    </xf>
    <xf numFmtId="164" fontId="8" fillId="20" borderId="22" xfId="1" applyFont="1" applyFill="1" applyBorder="1" applyAlignment="1">
      <alignment wrapText="1"/>
    </xf>
    <xf numFmtId="0" fontId="1" fillId="11" borderId="17" xfId="0" applyFont="1" applyFill="1" applyBorder="1"/>
    <xf numFmtId="0" fontId="1" fillId="22" borderId="101" xfId="0" applyFont="1" applyFill="1" applyBorder="1"/>
    <xf numFmtId="0" fontId="1" fillId="15" borderId="101" xfId="0" applyFont="1" applyFill="1" applyBorder="1"/>
    <xf numFmtId="0" fontId="4" fillId="28" borderId="49" xfId="0" applyFont="1" applyFill="1" applyBorder="1" applyAlignment="1">
      <alignment wrapText="1"/>
    </xf>
    <xf numFmtId="0" fontId="1" fillId="21" borderId="17" xfId="0" applyFont="1" applyFill="1" applyBorder="1"/>
    <xf numFmtId="0" fontId="2" fillId="19" borderId="102" xfId="0" applyFont="1" applyFill="1" applyBorder="1" applyAlignment="1">
      <alignment horizontal="left"/>
    </xf>
    <xf numFmtId="164" fontId="8" fillId="19" borderId="72" xfId="1" applyFont="1" applyFill="1" applyBorder="1" applyAlignment="1">
      <alignment wrapText="1"/>
    </xf>
    <xf numFmtId="0" fontId="24" fillId="23" borderId="17" xfId="0" applyFont="1" applyFill="1" applyBorder="1" applyAlignment="1">
      <alignment wrapText="1"/>
    </xf>
    <xf numFmtId="4" fontId="0" fillId="28" borderId="22" xfId="0" applyNumberFormat="1" applyFill="1" applyBorder="1"/>
    <xf numFmtId="0" fontId="2" fillId="18" borderId="17" xfId="0" applyFont="1" applyFill="1" applyBorder="1"/>
    <xf numFmtId="0" fontId="0" fillId="28" borderId="24" xfId="0" applyFill="1" applyBorder="1" applyAlignment="1">
      <alignment wrapText="1"/>
    </xf>
    <xf numFmtId="164" fontId="8" fillId="18" borderId="50" xfId="1" applyFont="1" applyFill="1" applyBorder="1" applyAlignment="1">
      <alignment wrapText="1"/>
    </xf>
    <xf numFmtId="0" fontId="25" fillId="23" borderId="22" xfId="0" applyFont="1" applyFill="1" applyBorder="1" applyAlignment="1">
      <alignment wrapText="1"/>
    </xf>
    <xf numFmtId="164" fontId="8" fillId="11" borderId="72" xfId="1" applyFont="1" applyFill="1" applyBorder="1" applyAlignment="1">
      <alignment wrapText="1"/>
    </xf>
    <xf numFmtId="0" fontId="0" fillId="28" borderId="103" xfId="0" applyFill="1" applyBorder="1" applyAlignment="1">
      <alignment wrapText="1"/>
    </xf>
    <xf numFmtId="164" fontId="8" fillId="22" borderId="43" xfId="1" applyFont="1" applyFill="1" applyBorder="1" applyAlignment="1">
      <alignment wrapText="1"/>
    </xf>
    <xf numFmtId="164" fontId="8" fillId="21" borderId="73" xfId="1" applyFont="1" applyFill="1" applyBorder="1" applyAlignment="1">
      <alignment wrapText="1"/>
    </xf>
    <xf numFmtId="164" fontId="6" fillId="28" borderId="104" xfId="1" applyFill="1" applyBorder="1" applyAlignment="1">
      <alignment vertical="center" wrapText="1"/>
    </xf>
    <xf numFmtId="10" fontId="11" fillId="10" borderId="38" xfId="1" applyNumberFormat="1" applyFont="1" applyFill="1" applyBorder="1" applyAlignment="1">
      <alignment wrapText="1"/>
    </xf>
    <xf numFmtId="0" fontId="2" fillId="16" borderId="73" xfId="0" applyFont="1" applyFill="1" applyBorder="1" applyAlignment="1">
      <alignment vertical="center" wrapText="1"/>
    </xf>
    <xf numFmtId="0" fontId="2" fillId="12" borderId="73" xfId="0" applyFont="1" applyFill="1" applyBorder="1" applyAlignment="1">
      <alignment horizontal="left" wrapText="1"/>
    </xf>
    <xf numFmtId="0" fontId="11" fillId="15" borderId="17" xfId="0" applyFont="1" applyFill="1" applyBorder="1" applyAlignment="1">
      <alignment horizontal="left" vertical="center" wrapText="1"/>
    </xf>
    <xf numFmtId="164" fontId="29" fillId="8" borderId="78" xfId="1" applyFont="1" applyFill="1" applyBorder="1" applyAlignment="1">
      <alignment horizontal="left" wrapText="1"/>
    </xf>
    <xf numFmtId="0" fontId="2" fillId="9" borderId="73" xfId="0" applyFont="1" applyFill="1" applyBorder="1" applyAlignment="1">
      <alignment horizontal="left" vertical="center" wrapText="1"/>
    </xf>
    <xf numFmtId="0" fontId="2" fillId="10" borderId="73" xfId="0" applyFont="1" applyFill="1" applyBorder="1" applyAlignment="1">
      <alignment horizontal="left" vertical="center" wrapText="1"/>
    </xf>
    <xf numFmtId="0" fontId="2" fillId="15" borderId="73" xfId="0" applyFont="1" applyFill="1" applyBorder="1" applyAlignment="1">
      <alignment horizontal="left" vertical="center" wrapText="1"/>
    </xf>
    <xf numFmtId="0" fontId="2" fillId="17" borderId="73" xfId="0" applyFont="1" applyFill="1" applyBorder="1" applyAlignment="1">
      <alignment horizontal="left" vertical="center" wrapText="1"/>
    </xf>
    <xf numFmtId="0" fontId="2" fillId="5" borderId="73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horizontal="left" vertical="center" wrapText="1"/>
    </xf>
    <xf numFmtId="0" fontId="1" fillId="17" borderId="17" xfId="0" applyFont="1" applyFill="1" applyBorder="1" applyAlignment="1">
      <alignment horizontal="left"/>
    </xf>
    <xf numFmtId="0" fontId="11" fillId="25" borderId="17" xfId="0" applyFont="1" applyFill="1" applyBorder="1" applyAlignment="1">
      <alignment horizontal="left" vertical="center" wrapText="1"/>
    </xf>
    <xf numFmtId="0" fontId="11" fillId="10" borderId="17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left" vertical="center" wrapText="1"/>
    </xf>
    <xf numFmtId="0" fontId="23" fillId="26" borderId="17" xfId="0" applyFont="1" applyFill="1" applyBorder="1" applyAlignment="1">
      <alignment horizontal="left" vertical="center" wrapText="1"/>
    </xf>
    <xf numFmtId="0" fontId="23" fillId="11" borderId="17" xfId="0" applyFont="1" applyFill="1" applyBorder="1" applyAlignment="1">
      <alignment horizontal="left" vertical="center" wrapText="1"/>
    </xf>
    <xf numFmtId="0" fontId="23" fillId="9" borderId="17" xfId="0" applyFont="1" applyFill="1" applyBorder="1" applyAlignment="1">
      <alignment horizontal="left" vertical="center" wrapText="1"/>
    </xf>
    <xf numFmtId="0" fontId="23" fillId="15" borderId="17" xfId="0" applyFont="1" applyFill="1" applyBorder="1" applyAlignment="1">
      <alignment horizontal="left" vertical="center" wrapText="1"/>
    </xf>
    <xf numFmtId="0" fontId="11" fillId="14" borderId="17" xfId="0" applyFont="1" applyFill="1" applyBorder="1" applyAlignment="1">
      <alignment horizontal="left" vertical="center" wrapText="1"/>
    </xf>
    <xf numFmtId="0" fontId="23" fillId="12" borderId="17" xfId="0" applyFont="1" applyFill="1" applyBorder="1" applyAlignment="1">
      <alignment horizontal="left" vertical="center" wrapText="1"/>
    </xf>
    <xf numFmtId="0" fontId="23" fillId="27" borderId="17" xfId="0" applyFont="1" applyFill="1" applyBorder="1" applyAlignment="1">
      <alignment horizontal="left" vertical="center" wrapText="1"/>
    </xf>
    <xf numFmtId="44" fontId="4" fillId="6" borderId="12" xfId="0" applyNumberFormat="1" applyFont="1" applyFill="1" applyBorder="1"/>
    <xf numFmtId="44" fontId="11" fillId="19" borderId="75" xfId="2" applyNumberFormat="1" applyFont="1" applyFill="1" applyBorder="1"/>
    <xf numFmtId="44" fontId="35" fillId="19" borderId="75" xfId="3" applyNumberFormat="1" applyFont="1" applyFill="1" applyBorder="1"/>
    <xf numFmtId="44" fontId="12" fillId="7" borderId="14" xfId="3" applyNumberFormat="1" applyBorder="1"/>
    <xf numFmtId="44" fontId="12" fillId="7" borderId="12" xfId="3" applyNumberFormat="1" applyBorder="1"/>
    <xf numFmtId="44" fontId="11" fillId="19" borderId="105" xfId="2" applyNumberFormat="1" applyFont="1" applyFill="1" applyBorder="1"/>
    <xf numFmtId="44" fontId="0" fillId="28" borderId="17" xfId="0" applyNumberFormat="1" applyFill="1" applyBorder="1"/>
    <xf numFmtId="44" fontId="5" fillId="28" borderId="12" xfId="0" applyNumberFormat="1" applyFont="1" applyFill="1" applyBorder="1"/>
    <xf numFmtId="44" fontId="4" fillId="28" borderId="12" xfId="0" applyNumberFormat="1" applyFont="1" applyFill="1" applyBorder="1"/>
    <xf numFmtId="44" fontId="35" fillId="19" borderId="34" xfId="3" applyNumberFormat="1" applyFont="1" applyFill="1" applyBorder="1"/>
    <xf numFmtId="44" fontId="24" fillId="23" borderId="14" xfId="0" applyNumberFormat="1" applyFont="1" applyFill="1" applyBorder="1"/>
    <xf numFmtId="44" fontId="12" fillId="23" borderId="14" xfId="3" applyNumberFormat="1" applyFill="1" applyBorder="1"/>
    <xf numFmtId="10" fontId="24" fillId="23" borderId="68" xfId="0" applyNumberFormat="1" applyFont="1" applyFill="1" applyBorder="1"/>
    <xf numFmtId="44" fontId="24" fillId="23" borderId="12" xfId="0" applyNumberFormat="1" applyFont="1" applyFill="1" applyBorder="1"/>
    <xf numFmtId="44" fontId="0" fillId="28" borderId="12" xfId="0" applyNumberFormat="1" applyFill="1" applyBorder="1"/>
    <xf numFmtId="44" fontId="4" fillId="28" borderId="17" xfId="0" applyNumberFormat="1" applyFont="1" applyFill="1" applyBorder="1"/>
    <xf numFmtId="44" fontId="10" fillId="12" borderId="73" xfId="0" applyNumberFormat="1" applyFont="1" applyFill="1" applyBorder="1"/>
    <xf numFmtId="44" fontId="12" fillId="7" borderId="17" xfId="3" applyNumberFormat="1" applyBorder="1"/>
    <xf numFmtId="44" fontId="0" fillId="6" borderId="12" xfId="0" applyNumberFormat="1" applyFill="1" applyBorder="1"/>
    <xf numFmtId="44" fontId="5" fillId="6" borderId="12" xfId="0" applyNumberFormat="1" applyFont="1" applyFill="1" applyBorder="1"/>
    <xf numFmtId="44" fontId="4" fillId="6" borderId="17" xfId="0" applyNumberFormat="1" applyFont="1" applyFill="1" applyBorder="1"/>
    <xf numFmtId="44" fontId="4" fillId="6" borderId="12" xfId="2" applyNumberFormat="1" applyFont="1" applyFill="1" applyBorder="1"/>
    <xf numFmtId="44" fontId="10" fillId="12" borderId="105" xfId="1" applyNumberFormat="1" applyFont="1" applyFill="1" applyBorder="1"/>
    <xf numFmtId="44" fontId="6" fillId="12" borderId="39" xfId="1" applyNumberFormat="1" applyFill="1" applyBorder="1"/>
    <xf numFmtId="44" fontId="6" fillId="12" borderId="73" xfId="1" applyNumberFormat="1" applyFill="1" applyBorder="1"/>
    <xf numFmtId="44" fontId="6" fillId="12" borderId="105" xfId="1" applyNumberFormat="1" applyFill="1" applyBorder="1"/>
    <xf numFmtId="44" fontId="11" fillId="18" borderId="105" xfId="1" applyNumberFormat="1" applyFont="1" applyFill="1" applyBorder="1"/>
    <xf numFmtId="44" fontId="35" fillId="18" borderId="75" xfId="3" applyNumberFormat="1" applyFont="1" applyFill="1" applyBorder="1"/>
    <xf numFmtId="44" fontId="11" fillId="18" borderId="105" xfId="0" applyNumberFormat="1" applyFont="1" applyFill="1" applyBorder="1"/>
    <xf numFmtId="44" fontId="4" fillId="28" borderId="12" xfId="2" applyNumberFormat="1" applyFont="1" applyFill="1" applyBorder="1"/>
    <xf numFmtId="44" fontId="11" fillId="11" borderId="105" xfId="0" applyNumberFormat="1" applyFont="1" applyFill="1" applyBorder="1"/>
    <xf numFmtId="44" fontId="25" fillId="23" borderId="14" xfId="3" applyNumberFormat="1" applyFont="1" applyFill="1" applyBorder="1"/>
    <xf numFmtId="44" fontId="35" fillId="11" borderId="34" xfId="3" applyNumberFormat="1" applyFont="1" applyFill="1" applyBorder="1"/>
    <xf numFmtId="44" fontId="25" fillId="23" borderId="14" xfId="0" applyNumberFormat="1" applyFont="1" applyFill="1" applyBorder="1"/>
    <xf numFmtId="44" fontId="4" fillId="23" borderId="12" xfId="0" applyNumberFormat="1" applyFont="1" applyFill="1" applyBorder="1"/>
    <xf numFmtId="44" fontId="11" fillId="11" borderId="73" xfId="0" applyNumberFormat="1" applyFont="1" applyFill="1" applyBorder="1"/>
    <xf numFmtId="44" fontId="35" fillId="11" borderId="105" xfId="3" applyNumberFormat="1" applyFont="1" applyFill="1" applyBorder="1"/>
    <xf numFmtId="44" fontId="6" fillId="22" borderId="75" xfId="1" applyNumberFormat="1" applyFill="1" applyBorder="1"/>
    <xf numFmtId="44" fontId="35" fillId="22" borderId="105" xfId="3" applyNumberFormat="1" applyFont="1" applyFill="1" applyBorder="1"/>
    <xf numFmtId="44" fontId="6" fillId="22" borderId="105" xfId="1" applyNumberFormat="1" applyFill="1" applyBorder="1"/>
    <xf numFmtId="44" fontId="10" fillId="22" borderId="105" xfId="1" applyNumberFormat="1" applyFont="1" applyFill="1" applyBorder="1"/>
    <xf numFmtId="44" fontId="35" fillId="22" borderId="34" xfId="3" applyNumberFormat="1" applyFont="1" applyFill="1" applyBorder="1"/>
    <xf numFmtId="44" fontId="4" fillId="6" borderId="27" xfId="0" applyNumberFormat="1" applyFont="1" applyFill="1" applyBorder="1"/>
    <xf numFmtId="44" fontId="0" fillId="6" borderId="33" xfId="0" applyNumberFormat="1" applyFill="1" applyBorder="1"/>
    <xf numFmtId="44" fontId="11" fillId="15" borderId="75" xfId="1" applyNumberFormat="1" applyFont="1" applyFill="1" applyBorder="1"/>
    <xf numFmtId="44" fontId="0" fillId="6" borderId="29" xfId="0" applyNumberFormat="1" applyFill="1" applyBorder="1"/>
    <xf numFmtId="44" fontId="1" fillId="21" borderId="75" xfId="0" applyNumberFormat="1" applyFont="1" applyFill="1" applyBorder="1"/>
    <xf numFmtId="44" fontId="4" fillId="7" borderId="14" xfId="3" applyNumberFormat="1" applyFont="1" applyBorder="1"/>
    <xf numFmtId="44" fontId="4" fillId="7" borderId="12" xfId="3" applyNumberFormat="1" applyFont="1" applyBorder="1"/>
    <xf numFmtId="44" fontId="4" fillId="7" borderId="3" xfId="3" applyNumberFormat="1" applyFont="1" applyBorder="1"/>
    <xf numFmtId="44" fontId="12" fillId="7" borderId="106" xfId="3" applyNumberFormat="1" applyBorder="1"/>
    <xf numFmtId="44" fontId="35" fillId="15" borderId="67" xfId="3" applyNumberFormat="1" applyFont="1" applyFill="1" applyBorder="1"/>
    <xf numFmtId="44" fontId="12" fillId="7" borderId="4" xfId="3" applyNumberFormat="1" applyBorder="1"/>
    <xf numFmtId="44" fontId="12" fillId="7" borderId="23" xfId="3" applyNumberFormat="1" applyBorder="1"/>
    <xf numFmtId="44" fontId="35" fillId="15" borderId="94" xfId="3" applyNumberFormat="1" applyFont="1" applyFill="1" applyBorder="1"/>
    <xf numFmtId="44" fontId="1" fillId="21" borderId="105" xfId="0" applyNumberFormat="1" applyFont="1" applyFill="1" applyBorder="1"/>
    <xf numFmtId="44" fontId="12" fillId="21" borderId="34" xfId="3" applyNumberFormat="1" applyFill="1" applyBorder="1"/>
    <xf numFmtId="164" fontId="8" fillId="15" borderId="50" xfId="1" applyFont="1" applyFill="1" applyBorder="1" applyAlignment="1">
      <alignment horizontal="left" wrapText="1"/>
    </xf>
    <xf numFmtId="0" fontId="26" fillId="2" borderId="3" xfId="0" applyFont="1" applyFill="1" applyBorder="1" applyAlignment="1">
      <alignment wrapText="1"/>
    </xf>
    <xf numFmtId="164" fontId="6" fillId="5" borderId="50" xfId="1" applyFill="1" applyBorder="1" applyAlignment="1">
      <alignment vertical="top" wrapText="1"/>
    </xf>
    <xf numFmtId="0" fontId="0" fillId="0" borderId="0" xfId="0" applyAlignment="1">
      <alignment vertical="top"/>
    </xf>
    <xf numFmtId="44" fontId="11" fillId="18" borderId="75" xfId="1" applyNumberFormat="1" applyFont="1" applyFill="1" applyBorder="1"/>
    <xf numFmtId="44" fontId="5" fillId="6" borderId="3" xfId="0" applyNumberFormat="1" applyFont="1" applyFill="1" applyBorder="1"/>
    <xf numFmtId="44" fontId="10" fillId="15" borderId="74" xfId="1" applyNumberFormat="1" applyFont="1" applyFill="1" applyBorder="1"/>
    <xf numFmtId="0" fontId="39" fillId="28" borderId="22" xfId="0" applyFont="1" applyFill="1" applyBorder="1" applyAlignment="1">
      <alignment wrapText="1"/>
    </xf>
    <xf numFmtId="44" fontId="39" fillId="7" borderId="14" xfId="3" applyNumberFormat="1" applyFont="1" applyBorder="1"/>
    <xf numFmtId="44" fontId="40" fillId="7" borderId="12" xfId="3" applyNumberFormat="1" applyFont="1" applyBorder="1"/>
    <xf numFmtId="0" fontId="40" fillId="28" borderId="22" xfId="0" applyFont="1" applyFill="1" applyBorder="1" applyAlignment="1">
      <alignment wrapText="1"/>
    </xf>
    <xf numFmtId="44" fontId="5" fillId="28" borderId="17" xfId="0" applyNumberFormat="1" applyFont="1" applyFill="1" applyBorder="1"/>
    <xf numFmtId="44" fontId="4" fillId="28" borderId="3" xfId="0" applyNumberFormat="1" applyFont="1" applyFill="1" applyBorder="1"/>
    <xf numFmtId="44" fontId="0" fillId="6" borderId="17" xfId="0" applyNumberFormat="1" applyFill="1" applyBorder="1"/>
    <xf numFmtId="10" fontId="4" fillId="28" borderId="56" xfId="0" applyNumberFormat="1" applyFont="1" applyFill="1" applyBorder="1"/>
    <xf numFmtId="44" fontId="12" fillId="21" borderId="105" xfId="3" applyNumberFormat="1" applyFill="1" applyBorder="1"/>
    <xf numFmtId="10" fontId="5" fillId="28" borderId="33" xfId="0" applyNumberFormat="1" applyFont="1" applyFill="1" applyBorder="1"/>
    <xf numFmtId="44" fontId="5" fillId="21" borderId="105" xfId="0" applyNumberFormat="1" applyFont="1" applyFill="1" applyBorder="1"/>
    <xf numFmtId="10" fontId="10" fillId="21" borderId="69" xfId="1" applyNumberFormat="1" applyFont="1" applyFill="1" applyBorder="1"/>
    <xf numFmtId="10" fontId="5" fillId="28" borderId="14" xfId="2" applyNumberFormat="1" applyFont="1" applyFill="1" applyBorder="1"/>
    <xf numFmtId="44" fontId="10" fillId="15" borderId="73" xfId="0" applyNumberFormat="1" applyFont="1" applyFill="1" applyBorder="1"/>
    <xf numFmtId="10" fontId="10" fillId="15" borderId="71" xfId="2" applyNumberFormat="1" applyFont="1" applyFill="1" applyBorder="1"/>
    <xf numFmtId="10" fontId="11" fillId="19" borderId="75" xfId="1" applyNumberFormat="1" applyFont="1" applyFill="1" applyBorder="1"/>
    <xf numFmtId="44" fontId="10" fillId="21" borderId="75" xfId="0" applyNumberFormat="1" applyFont="1" applyFill="1" applyBorder="1"/>
    <xf numFmtId="44" fontId="5" fillId="21" borderId="17" xfId="3" applyNumberFormat="1" applyFont="1" applyFill="1" applyBorder="1" applyAlignment="1">
      <alignment wrapText="1"/>
    </xf>
    <xf numFmtId="44" fontId="41" fillId="6" borderId="17" xfId="3" applyNumberFormat="1" applyFont="1" applyFill="1" applyBorder="1" applyAlignment="1">
      <alignment wrapText="1"/>
    </xf>
    <xf numFmtId="44" fontId="41" fillId="6" borderId="9" xfId="3" applyNumberFormat="1" applyFont="1" applyFill="1" applyBorder="1" applyAlignment="1">
      <alignment wrapText="1"/>
    </xf>
    <xf numFmtId="44" fontId="10" fillId="9" borderId="12" xfId="3" applyNumberFormat="1" applyFont="1" applyFill="1" applyBorder="1" applyAlignment="1">
      <alignment wrapText="1"/>
    </xf>
    <xf numFmtId="44" fontId="41" fillId="28" borderId="17" xfId="0" applyNumberFormat="1" applyFont="1" applyFill="1" applyBorder="1" applyAlignment="1">
      <alignment wrapText="1"/>
    </xf>
    <xf numFmtId="10" fontId="41" fillId="28" borderId="14" xfId="0" applyNumberFormat="1" applyFont="1" applyFill="1" applyBorder="1" applyAlignment="1">
      <alignment wrapText="1"/>
    </xf>
    <xf numFmtId="44" fontId="41" fillId="21" borderId="12" xfId="3" applyNumberFormat="1" applyFont="1" applyFill="1" applyBorder="1" applyAlignment="1">
      <alignment wrapText="1"/>
    </xf>
    <xf numFmtId="44" fontId="42" fillId="17" borderId="12" xfId="3" applyNumberFormat="1" applyFont="1" applyFill="1" applyBorder="1" applyAlignment="1">
      <alignment wrapText="1"/>
    </xf>
    <xf numFmtId="44" fontId="42" fillId="17" borderId="19" xfId="0" applyNumberFormat="1" applyFont="1" applyFill="1" applyBorder="1" applyAlignment="1">
      <alignment wrapText="1"/>
    </xf>
    <xf numFmtId="10" fontId="42" fillId="17" borderId="29" xfId="0" applyNumberFormat="1" applyFont="1" applyFill="1" applyBorder="1" applyAlignment="1">
      <alignment wrapText="1"/>
    </xf>
    <xf numFmtId="44" fontId="41" fillId="6" borderId="14" xfId="0" applyNumberFormat="1" applyFont="1" applyFill="1" applyBorder="1"/>
    <xf numFmtId="10" fontId="11" fillId="15" borderId="14" xfId="0" applyNumberFormat="1" applyFont="1" applyFill="1" applyBorder="1" applyAlignment="1">
      <alignment wrapText="1"/>
    </xf>
    <xf numFmtId="44" fontId="11" fillId="15" borderId="17" xfId="3" applyNumberFormat="1" applyFont="1" applyFill="1" applyBorder="1" applyAlignment="1">
      <alignment wrapText="1"/>
    </xf>
    <xf numFmtId="44" fontId="4" fillId="13" borderId="17" xfId="0" applyNumberFormat="1" applyFont="1" applyFill="1" applyBorder="1" applyAlignment="1">
      <alignment wrapText="1"/>
    </xf>
    <xf numFmtId="44" fontId="42" fillId="24" borderId="17" xfId="3" applyNumberFormat="1" applyFont="1" applyFill="1" applyBorder="1" applyAlignment="1">
      <alignment wrapText="1"/>
    </xf>
    <xf numFmtId="44" fontId="43" fillId="7" borderId="17" xfId="3" applyNumberFormat="1" applyFont="1" applyBorder="1" applyAlignment="1">
      <alignment wrapText="1"/>
    </xf>
    <xf numFmtId="44" fontId="43" fillId="6" borderId="17" xfId="3" applyNumberFormat="1" applyFont="1" applyFill="1" applyBorder="1" applyAlignment="1">
      <alignment wrapText="1"/>
    </xf>
    <xf numFmtId="44" fontId="25" fillId="28" borderId="17" xfId="0" applyNumberFormat="1" applyFont="1" applyFill="1" applyBorder="1" applyAlignment="1">
      <alignment wrapText="1"/>
    </xf>
    <xf numFmtId="10" fontId="24" fillId="28" borderId="14" xfId="0" applyNumberFormat="1" applyFont="1" applyFill="1" applyBorder="1" applyAlignment="1">
      <alignment wrapText="1"/>
    </xf>
    <xf numFmtId="10" fontId="3" fillId="13" borderId="3" xfId="0" applyNumberFormat="1" applyFont="1" applyFill="1" applyBorder="1" applyAlignment="1">
      <alignment wrapText="1"/>
    </xf>
    <xf numFmtId="10" fontId="12" fillId="13" borderId="17" xfId="3" applyNumberFormat="1" applyFill="1" applyBorder="1" applyAlignment="1">
      <alignment wrapText="1"/>
    </xf>
    <xf numFmtId="44" fontId="5" fillId="6" borderId="9" xfId="3" applyNumberFormat="1" applyFont="1" applyFill="1" applyBorder="1" applyAlignment="1">
      <alignment wrapText="1"/>
    </xf>
    <xf numFmtId="44" fontId="11" fillId="11" borderId="12" xfId="0" applyNumberFormat="1" applyFont="1" applyFill="1" applyBorder="1" applyAlignment="1">
      <alignment wrapText="1"/>
    </xf>
    <xf numFmtId="10" fontId="11" fillId="11" borderId="14" xfId="0" applyNumberFormat="1" applyFont="1" applyFill="1" applyBorder="1" applyAlignment="1">
      <alignment wrapText="1"/>
    </xf>
    <xf numFmtId="44" fontId="42" fillId="9" borderId="17" xfId="3" applyNumberFormat="1" applyFont="1" applyFill="1" applyBorder="1" applyAlignment="1">
      <alignment wrapText="1"/>
    </xf>
    <xf numFmtId="44" fontId="11" fillId="9" borderId="17" xfId="0" applyNumberFormat="1" applyFont="1" applyFill="1" applyBorder="1" applyAlignment="1">
      <alignment wrapText="1"/>
    </xf>
    <xf numFmtId="44" fontId="42" fillId="14" borderId="12" xfId="3" applyNumberFormat="1" applyFont="1" applyFill="1" applyBorder="1" applyAlignment="1">
      <alignment wrapText="1"/>
    </xf>
    <xf numFmtId="44" fontId="42" fillId="15" borderId="12" xfId="3" applyNumberFormat="1" applyFont="1" applyFill="1" applyBorder="1" applyAlignment="1">
      <alignment wrapText="1"/>
    </xf>
    <xf numFmtId="44" fontId="5" fillId="12" borderId="17" xfId="3" applyNumberFormat="1" applyFont="1" applyFill="1" applyBorder="1" applyAlignment="1">
      <alignment wrapText="1"/>
    </xf>
    <xf numFmtId="10" fontId="11" fillId="15" borderId="42" xfId="1" applyNumberFormat="1" applyFont="1" applyFill="1" applyBorder="1" applyAlignment="1">
      <alignment wrapText="1"/>
    </xf>
    <xf numFmtId="44" fontId="5" fillId="27" borderId="18" xfId="3" applyNumberFormat="1" applyFont="1" applyFill="1" applyBorder="1" applyAlignment="1">
      <alignment wrapText="1"/>
    </xf>
    <xf numFmtId="44" fontId="10" fillId="8" borderId="80" xfId="3" applyNumberFormat="1" applyFont="1" applyFill="1" applyBorder="1" applyAlignment="1">
      <alignment wrapText="1"/>
    </xf>
    <xf numFmtId="44" fontId="10" fillId="9" borderId="73" xfId="3" applyNumberFormat="1" applyFont="1" applyFill="1" applyBorder="1" applyAlignment="1">
      <alignment wrapText="1"/>
    </xf>
    <xf numFmtId="44" fontId="42" fillId="9" borderId="73" xfId="3" applyNumberFormat="1" applyFont="1" applyFill="1" applyBorder="1" applyAlignment="1">
      <alignment wrapText="1"/>
    </xf>
    <xf numFmtId="44" fontId="5" fillId="8" borderId="12" xfId="3" applyNumberFormat="1" applyFont="1" applyFill="1" applyBorder="1" applyAlignment="1">
      <alignment wrapText="1"/>
    </xf>
    <xf numFmtId="44" fontId="11" fillId="15" borderId="74" xfId="1" applyNumberFormat="1" applyFont="1" applyFill="1" applyBorder="1"/>
    <xf numFmtId="8" fontId="6" fillId="28" borderId="30" xfId="1" applyNumberFormat="1" applyFill="1" applyBorder="1" applyAlignment="1">
      <alignment horizontal="center" vertical="center" wrapText="1"/>
    </xf>
    <xf numFmtId="44" fontId="11" fillId="10" borderId="105" xfId="0" applyNumberFormat="1" applyFont="1" applyFill="1" applyBorder="1" applyAlignment="1">
      <alignment wrapText="1"/>
    </xf>
    <xf numFmtId="44" fontId="41" fillId="7" borderId="14" xfId="3" applyNumberFormat="1" applyFont="1" applyBorder="1"/>
    <xf numFmtId="44" fontId="4" fillId="6" borderId="4" xfId="0" applyNumberFormat="1" applyFont="1" applyFill="1" applyBorder="1"/>
    <xf numFmtId="44" fontId="41" fillId="21" borderId="3" xfId="3" applyNumberFormat="1" applyFont="1" applyFill="1" applyBorder="1" applyAlignment="1">
      <alignment wrapText="1"/>
    </xf>
    <xf numFmtId="44" fontId="5" fillId="21" borderId="12" xfId="3" applyNumberFormat="1" applyFont="1" applyFill="1" applyBorder="1" applyAlignment="1">
      <alignment wrapText="1"/>
    </xf>
    <xf numFmtId="44" fontId="10" fillId="17" borderId="12" xfId="3" applyNumberFormat="1" applyFont="1" applyFill="1" applyBorder="1" applyAlignment="1">
      <alignment wrapText="1"/>
    </xf>
    <xf numFmtId="44" fontId="42" fillId="12" borderId="73" xfId="3" applyNumberFormat="1" applyFont="1" applyFill="1" applyBorder="1" applyAlignment="1">
      <alignment wrapText="1"/>
    </xf>
    <xf numFmtId="44" fontId="10" fillId="10" borderId="37" xfId="3" applyNumberFormat="1" applyFont="1" applyFill="1" applyBorder="1" applyAlignment="1">
      <alignment wrapText="1"/>
    </xf>
    <xf numFmtId="44" fontId="5" fillId="6" borderId="19" xfId="3" applyNumberFormat="1" applyFont="1" applyFill="1" applyBorder="1" applyAlignment="1">
      <alignment wrapText="1"/>
    </xf>
    <xf numFmtId="44" fontId="4" fillId="21" borderId="105" xfId="0" applyNumberFormat="1" applyFont="1" applyFill="1" applyBorder="1"/>
    <xf numFmtId="44" fontId="4" fillId="13" borderId="2" xfId="0" applyNumberFormat="1" applyFont="1" applyFill="1" applyBorder="1"/>
    <xf numFmtId="44" fontId="4" fillId="13" borderId="12" xfId="0" applyNumberFormat="1" applyFont="1" applyFill="1" applyBorder="1"/>
    <xf numFmtId="44" fontId="4" fillId="13" borderId="14" xfId="3" applyNumberFormat="1" applyFont="1" applyFill="1" applyBorder="1"/>
    <xf numFmtId="44" fontId="4" fillId="13" borderId="14" xfId="0" applyNumberFormat="1" applyFont="1" applyFill="1" applyBorder="1"/>
    <xf numFmtId="44" fontId="4" fillId="13" borderId="27" xfId="0" applyNumberFormat="1" applyFont="1" applyFill="1" applyBorder="1"/>
    <xf numFmtId="44" fontId="11" fillId="26" borderId="3" xfId="2" applyNumberFormat="1" applyFont="1" applyFill="1" applyBorder="1" applyAlignment="1">
      <alignment wrapText="1"/>
    </xf>
    <xf numFmtId="10" fontId="11" fillId="26" borderId="14" xfId="2" applyNumberFormat="1" applyFont="1" applyFill="1" applyBorder="1" applyAlignment="1">
      <alignment wrapText="1"/>
    </xf>
    <xf numFmtId="10" fontId="4" fillId="13" borderId="14" xfId="0" applyNumberFormat="1" applyFont="1" applyFill="1" applyBorder="1" applyAlignment="1">
      <alignment wrapText="1"/>
    </xf>
    <xf numFmtId="44" fontId="11" fillId="22" borderId="105" xfId="0" applyNumberFormat="1" applyFont="1" applyFill="1" applyBorder="1"/>
    <xf numFmtId="10" fontId="11" fillId="22" borderId="75" xfId="1" applyNumberFormat="1" applyFont="1" applyFill="1" applyBorder="1"/>
    <xf numFmtId="44" fontId="11" fillId="14" borderId="12" xfId="0" applyNumberFormat="1" applyFont="1" applyFill="1" applyBorder="1" applyAlignment="1">
      <alignment wrapText="1"/>
    </xf>
    <xf numFmtId="10" fontId="11" fillId="14" borderId="14" xfId="0" applyNumberFormat="1" applyFont="1" applyFill="1" applyBorder="1" applyAlignment="1">
      <alignment wrapText="1"/>
    </xf>
    <xf numFmtId="44" fontId="4" fillId="12" borderId="17" xfId="0" applyNumberFormat="1" applyFont="1" applyFill="1" applyBorder="1" applyAlignment="1">
      <alignment wrapText="1"/>
    </xf>
    <xf numFmtId="10" fontId="4" fillId="12" borderId="14" xfId="0" applyNumberFormat="1" applyFont="1" applyFill="1" applyBorder="1" applyAlignment="1">
      <alignment wrapText="1"/>
    </xf>
    <xf numFmtId="44" fontId="35" fillId="10" borderId="14" xfId="3" applyNumberFormat="1" applyFont="1" applyFill="1" applyBorder="1" applyAlignment="1">
      <alignment wrapText="1"/>
    </xf>
    <xf numFmtId="44" fontId="10" fillId="10" borderId="14" xfId="3" applyNumberFormat="1" applyFont="1" applyFill="1" applyBorder="1" applyAlignment="1">
      <alignment wrapText="1"/>
    </xf>
    <xf numFmtId="44" fontId="35" fillId="10" borderId="12" xfId="3" applyNumberFormat="1" applyFont="1" applyFill="1" applyBorder="1" applyAlignment="1">
      <alignment wrapText="1"/>
    </xf>
    <xf numFmtId="44" fontId="11" fillId="16" borderId="107" xfId="3" applyNumberFormat="1" applyFont="1" applyFill="1" applyBorder="1" applyAlignment="1">
      <alignment wrapText="1"/>
    </xf>
    <xf numFmtId="10" fontId="11" fillId="16" borderId="107" xfId="3" applyNumberFormat="1" applyFont="1" applyFill="1" applyBorder="1" applyAlignment="1">
      <alignment wrapText="1"/>
    </xf>
    <xf numFmtId="44" fontId="11" fillId="16" borderId="12" xfId="3" applyNumberFormat="1" applyFont="1" applyFill="1" applyBorder="1" applyAlignment="1">
      <alignment wrapText="1"/>
    </xf>
    <xf numFmtId="10" fontId="11" fillId="16" borderId="68" xfId="3" applyNumberFormat="1" applyFont="1" applyFill="1" applyBorder="1" applyAlignment="1">
      <alignment wrapText="1"/>
    </xf>
    <xf numFmtId="44" fontId="11" fillId="25" borderId="17" xfId="3" applyNumberFormat="1" applyFont="1" applyFill="1" applyBorder="1" applyAlignment="1">
      <alignment wrapText="1"/>
    </xf>
    <xf numFmtId="44" fontId="35" fillId="17" borderId="73" xfId="3" applyNumberFormat="1" applyFont="1" applyFill="1" applyBorder="1" applyAlignment="1">
      <alignment wrapText="1"/>
    </xf>
    <xf numFmtId="44" fontId="42" fillId="17" borderId="73" xfId="3" applyNumberFormat="1" applyFont="1" applyFill="1" applyBorder="1" applyAlignment="1">
      <alignment wrapText="1"/>
    </xf>
    <xf numFmtId="44" fontId="0" fillId="6" borderId="15" xfId="0" applyNumberFormat="1" applyFill="1" applyBorder="1"/>
    <xf numFmtId="44" fontId="5" fillId="28" borderId="15" xfId="0" applyNumberFormat="1" applyFont="1" applyFill="1" applyBorder="1"/>
    <xf numFmtId="10" fontId="5" fillId="28" borderId="108" xfId="0" applyNumberFormat="1" applyFont="1" applyFill="1" applyBorder="1"/>
    <xf numFmtId="10" fontId="5" fillId="28" borderId="35" xfId="0" applyNumberFormat="1" applyFont="1" applyFill="1" applyBorder="1"/>
    <xf numFmtId="0" fontId="3" fillId="0" borderId="22" xfId="0" applyFont="1" applyBorder="1" applyAlignment="1">
      <alignment wrapText="1"/>
    </xf>
    <xf numFmtId="44" fontId="10" fillId="28" borderId="12" xfId="0" applyNumberFormat="1" applyFont="1" applyFill="1" applyBorder="1"/>
    <xf numFmtId="44" fontId="4" fillId="29" borderId="17" xfId="0" applyNumberFormat="1" applyFont="1" applyFill="1" applyBorder="1" applyAlignment="1">
      <alignment wrapText="1"/>
    </xf>
    <xf numFmtId="44" fontId="10" fillId="15" borderId="12" xfId="0" applyNumberFormat="1" applyFont="1" applyFill="1" applyBorder="1" applyAlignment="1">
      <alignment wrapText="1"/>
    </xf>
    <xf numFmtId="44" fontId="5" fillId="28" borderId="9" xfId="0" applyNumberFormat="1" applyFont="1" applyFill="1" applyBorder="1" applyAlignment="1">
      <alignment wrapText="1"/>
    </xf>
    <xf numFmtId="44" fontId="4" fillId="6" borderId="19" xfId="3" applyNumberFormat="1" applyFont="1" applyFill="1" applyBorder="1" applyAlignment="1">
      <alignment wrapText="1"/>
    </xf>
    <xf numFmtId="44" fontId="4" fillId="28" borderId="19" xfId="0" applyNumberFormat="1" applyFont="1" applyFill="1" applyBorder="1" applyAlignment="1">
      <alignment wrapText="1"/>
    </xf>
    <xf numFmtId="10" fontId="4" fillId="28" borderId="29" xfId="0" applyNumberFormat="1" applyFont="1" applyFill="1" applyBorder="1" applyAlignment="1">
      <alignment wrapText="1"/>
    </xf>
    <xf numFmtId="0" fontId="0" fillId="28" borderId="22" xfId="0" applyFill="1" applyBorder="1" applyAlignment="1">
      <alignment horizontal="left" vertical="top" wrapText="1"/>
    </xf>
    <xf numFmtId="0" fontId="0" fillId="28" borderId="22" xfId="0" applyFill="1" applyBorder="1" applyAlignment="1">
      <alignment horizontal="left" wrapText="1"/>
    </xf>
    <xf numFmtId="0" fontId="11" fillId="25" borderId="2" xfId="0" applyFont="1" applyFill="1" applyBorder="1" applyAlignment="1">
      <alignment vertical="top" wrapText="1"/>
    </xf>
    <xf numFmtId="0" fontId="0" fillId="25" borderId="22" xfId="0" applyFill="1" applyBorder="1" applyAlignment="1">
      <alignment vertical="top" wrapText="1"/>
    </xf>
    <xf numFmtId="0" fontId="1" fillId="16" borderId="14" xfId="0" applyFont="1" applyFill="1" applyBorder="1" applyAlignment="1">
      <alignment vertical="top" wrapText="1"/>
    </xf>
    <xf numFmtId="44" fontId="10" fillId="26" borderId="3" xfId="3" applyNumberFormat="1" applyFont="1" applyFill="1" applyBorder="1" applyAlignment="1">
      <alignment wrapText="1"/>
    </xf>
    <xf numFmtId="44" fontId="35" fillId="5" borderId="38" xfId="3" applyNumberFormat="1" applyFont="1" applyFill="1" applyBorder="1" applyAlignment="1">
      <alignment vertical="center" wrapText="1"/>
    </xf>
    <xf numFmtId="8" fontId="10" fillId="5" borderId="38" xfId="3" applyNumberFormat="1" applyFont="1" applyFill="1" applyBorder="1" applyAlignment="1">
      <alignment vertical="center" wrapText="1"/>
    </xf>
    <xf numFmtId="10" fontId="10" fillId="5" borderId="42" xfId="1" applyNumberFormat="1" applyFont="1" applyFill="1" applyBorder="1" applyAlignment="1">
      <alignment vertical="center" wrapText="1"/>
    </xf>
    <xf numFmtId="8" fontId="42" fillId="5" borderId="38" xfId="3" applyNumberFormat="1" applyFont="1" applyFill="1" applyBorder="1" applyAlignment="1">
      <alignment vertical="center" wrapText="1"/>
    </xf>
    <xf numFmtId="44" fontId="5" fillId="27" borderId="26" xfId="0" applyNumberFormat="1" applyFont="1" applyFill="1" applyBorder="1" applyAlignment="1">
      <alignment wrapText="1"/>
    </xf>
    <xf numFmtId="10" fontId="5" fillId="27" borderId="33" xfId="0" applyNumberFormat="1" applyFont="1" applyFill="1" applyBorder="1" applyAlignment="1">
      <alignment wrapText="1"/>
    </xf>
    <xf numFmtId="0" fontId="32" fillId="0" borderId="62" xfId="0" applyFont="1" applyBorder="1" applyAlignment="1">
      <alignment horizontal="left"/>
    </xf>
    <xf numFmtId="0" fontId="32" fillId="0" borderId="63" xfId="0" applyFont="1" applyBorder="1" applyAlignment="1">
      <alignment horizontal="left"/>
    </xf>
    <xf numFmtId="0" fontId="32" fillId="0" borderId="65" xfId="0" applyFont="1" applyBorder="1" applyAlignment="1">
      <alignment horizontal="left"/>
    </xf>
    <xf numFmtId="0" fontId="19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32" fillId="0" borderId="62" xfId="0" applyFont="1" applyBorder="1" applyAlignment="1">
      <alignment horizontal="left" vertical="top"/>
    </xf>
    <xf numFmtId="0" fontId="32" fillId="0" borderId="63" xfId="0" applyFont="1" applyBorder="1" applyAlignment="1">
      <alignment horizontal="left" vertical="top"/>
    </xf>
    <xf numFmtId="0" fontId="32" fillId="0" borderId="65" xfId="0" applyFont="1" applyBorder="1" applyAlignment="1">
      <alignment horizontal="left" vertical="top"/>
    </xf>
    <xf numFmtId="0" fontId="15" fillId="8" borderId="96" xfId="0" applyFont="1" applyFill="1" applyBorder="1" applyAlignment="1">
      <alignment horizontal="center"/>
    </xf>
    <xf numFmtId="0" fontId="15" fillId="8" borderId="66" xfId="0" applyFont="1" applyFill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0" fillId="5" borderId="14" xfId="0" applyFill="1" applyBorder="1" applyAlignment="1">
      <alignment horizontal="right" wrapText="1"/>
    </xf>
    <xf numFmtId="0" fontId="0" fillId="5" borderId="3" xfId="0" applyFill="1" applyBorder="1" applyAlignment="1">
      <alignment horizontal="right" wrapText="1"/>
    </xf>
    <xf numFmtId="0" fontId="0" fillId="8" borderId="14" xfId="0" applyFill="1" applyBorder="1" applyAlignment="1">
      <alignment horizontal="right" wrapText="1"/>
    </xf>
    <xf numFmtId="0" fontId="0" fillId="8" borderId="17" xfId="0" applyFill="1" applyBorder="1" applyAlignment="1">
      <alignment horizontal="right" wrapText="1"/>
    </xf>
    <xf numFmtId="0" fontId="0" fillId="15" borderId="14" xfId="0" applyFill="1" applyBorder="1" applyAlignment="1">
      <alignment horizontal="right" wrapText="1"/>
    </xf>
    <xf numFmtId="0" fontId="0" fillId="15" borderId="3" xfId="0" applyFill="1" applyBorder="1" applyAlignment="1">
      <alignment horizontal="right" wrapText="1"/>
    </xf>
    <xf numFmtId="0" fontId="0" fillId="15" borderId="17" xfId="0" applyFill="1" applyBorder="1" applyAlignment="1">
      <alignment horizontal="right" wrapText="1"/>
    </xf>
    <xf numFmtId="0" fontId="0" fillId="10" borderId="14" xfId="0" applyFill="1" applyBorder="1" applyAlignment="1">
      <alignment horizontal="right" wrapText="1"/>
    </xf>
    <xf numFmtId="0" fontId="0" fillId="10" borderId="3" xfId="0" applyFill="1" applyBorder="1" applyAlignment="1">
      <alignment horizontal="right" wrapText="1"/>
    </xf>
    <xf numFmtId="0" fontId="0" fillId="9" borderId="14" xfId="0" applyFill="1" applyBorder="1" applyAlignment="1">
      <alignment horizontal="right" wrapText="1"/>
    </xf>
    <xf numFmtId="0" fontId="0" fillId="9" borderId="3" xfId="0" applyFill="1" applyBorder="1" applyAlignment="1">
      <alignment horizontal="right" wrapText="1"/>
    </xf>
    <xf numFmtId="0" fontId="0" fillId="9" borderId="17" xfId="0" applyFill="1" applyBorder="1" applyAlignment="1">
      <alignment horizontal="right" wrapText="1"/>
    </xf>
    <xf numFmtId="0" fontId="0" fillId="8" borderId="3" xfId="0" applyFill="1" applyBorder="1" applyAlignment="1">
      <alignment horizontal="right" wrapText="1"/>
    </xf>
    <xf numFmtId="0" fontId="0" fillId="16" borderId="14" xfId="0" applyFill="1" applyBorder="1" applyAlignment="1">
      <alignment horizontal="right" wrapText="1"/>
    </xf>
    <xf numFmtId="0" fontId="0" fillId="16" borderId="17" xfId="0" applyFill="1" applyBorder="1" applyAlignment="1">
      <alignment horizontal="right" wrapText="1"/>
    </xf>
    <xf numFmtId="0" fontId="0" fillId="10" borderId="17" xfId="0" applyFill="1" applyBorder="1" applyAlignment="1">
      <alignment horizontal="right" wrapText="1"/>
    </xf>
    <xf numFmtId="0" fontId="0" fillId="12" borderId="14" xfId="0" applyFill="1" applyBorder="1" applyAlignment="1">
      <alignment horizontal="right" wrapText="1"/>
    </xf>
    <xf numFmtId="0" fontId="0" fillId="12" borderId="3" xfId="0" applyFill="1" applyBorder="1" applyAlignment="1">
      <alignment horizontal="right" wrapText="1"/>
    </xf>
    <xf numFmtId="0" fontId="0" fillId="12" borderId="17" xfId="0" applyFill="1" applyBorder="1" applyAlignment="1">
      <alignment horizontal="right" wrapText="1"/>
    </xf>
    <xf numFmtId="164" fontId="9" fillId="5" borderId="38" xfId="1" applyFont="1" applyFill="1" applyBorder="1" applyAlignment="1">
      <alignment horizontal="center" vertical="top" wrapText="1"/>
    </xf>
    <xf numFmtId="164" fontId="9" fillId="5" borderId="39" xfId="1" applyFont="1" applyFill="1" applyBorder="1" applyAlignment="1">
      <alignment horizontal="center" vertical="top" wrapText="1"/>
    </xf>
    <xf numFmtId="164" fontId="9" fillId="5" borderId="40" xfId="1" applyFont="1" applyFill="1" applyBorder="1" applyAlignment="1">
      <alignment horizontal="center" vertical="top" wrapText="1"/>
    </xf>
    <xf numFmtId="0" fontId="0" fillId="16" borderId="27" xfId="0" applyFill="1" applyBorder="1" applyAlignment="1">
      <alignment horizontal="right" wrapText="1"/>
    </xf>
    <xf numFmtId="0" fontId="0" fillId="16" borderId="9" xfId="0" applyFill="1" applyBorder="1" applyAlignment="1">
      <alignment horizontal="right" wrapText="1"/>
    </xf>
    <xf numFmtId="0" fontId="15" fillId="15" borderId="60" xfId="0" applyFont="1" applyFill="1" applyBorder="1" applyAlignment="1">
      <alignment horizontal="center" wrapText="1"/>
    </xf>
    <xf numFmtId="0" fontId="15" fillId="15" borderId="58" xfId="0" applyFont="1" applyFill="1" applyBorder="1" applyAlignment="1">
      <alignment horizontal="center" wrapText="1"/>
    </xf>
    <xf numFmtId="0" fontId="15" fillId="15" borderId="100" xfId="0" applyFont="1" applyFill="1" applyBorder="1" applyAlignment="1">
      <alignment horizontal="center" wrapText="1"/>
    </xf>
    <xf numFmtId="164" fontId="9" fillId="15" borderId="43" xfId="1" applyFont="1" applyFill="1" applyBorder="1" applyAlignment="1">
      <alignment horizontal="center" vertical="center" wrapText="1"/>
    </xf>
    <xf numFmtId="164" fontId="9" fillId="15" borderId="88" xfId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left"/>
    </xf>
    <xf numFmtId="0" fontId="32" fillId="0" borderId="109" xfId="0" applyFont="1" applyBorder="1" applyAlignment="1">
      <alignment horizontal="left"/>
    </xf>
    <xf numFmtId="0" fontId="32" fillId="0" borderId="57" xfId="0" applyFont="1" applyBorder="1" applyAlignment="1">
      <alignment horizontal="left"/>
    </xf>
    <xf numFmtId="0" fontId="32" fillId="0" borderId="59" xfId="0" applyFont="1" applyBorder="1" applyAlignment="1">
      <alignment horizontal="left"/>
    </xf>
    <xf numFmtId="0" fontId="32" fillId="0" borderId="111" xfId="0" applyFont="1" applyBorder="1" applyAlignment="1">
      <alignment horizontal="left"/>
    </xf>
    <xf numFmtId="0" fontId="32" fillId="0" borderId="55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61" xfId="0" applyFont="1" applyBorder="1" applyAlignment="1">
      <alignment horizontal="left"/>
    </xf>
    <xf numFmtId="0" fontId="32" fillId="0" borderId="112" xfId="0" applyFont="1" applyBorder="1" applyAlignment="1">
      <alignment horizontal="left"/>
    </xf>
    <xf numFmtId="0" fontId="32" fillId="0" borderId="113" xfId="0" applyFont="1" applyBorder="1" applyAlignment="1">
      <alignment horizontal="left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44" fontId="32" fillId="2" borderId="110" xfId="0" applyNumberFormat="1" applyFont="1" applyFill="1" applyBorder="1" applyAlignment="1">
      <alignment horizontal="center"/>
    </xf>
    <xf numFmtId="44" fontId="32" fillId="2" borderId="64" xfId="0" applyNumberFormat="1" applyFont="1" applyFill="1" applyBorder="1" applyAlignment="1">
      <alignment horizontal="center"/>
    </xf>
    <xf numFmtId="44" fontId="28" fillId="0" borderId="62" xfId="0" applyNumberFormat="1" applyFont="1" applyBorder="1" applyAlignment="1">
      <alignment horizontal="center"/>
    </xf>
    <xf numFmtId="44" fontId="28" fillId="0" borderId="63" xfId="0" applyNumberFormat="1" applyFont="1" applyBorder="1" applyAlignment="1">
      <alignment horizontal="center"/>
    </xf>
    <xf numFmtId="44" fontId="28" fillId="0" borderId="2" xfId="0" applyNumberFormat="1" applyFont="1" applyBorder="1" applyAlignment="1">
      <alignment horizontal="center"/>
    </xf>
    <xf numFmtId="44" fontId="32" fillId="0" borderId="62" xfId="0" applyNumberFormat="1" applyFont="1" applyBorder="1" applyAlignment="1">
      <alignment horizontal="center"/>
    </xf>
    <xf numFmtId="44" fontId="28" fillId="0" borderId="64" xfId="0" applyNumberFormat="1" applyFont="1" applyBorder="1" applyAlignment="1">
      <alignment horizontal="center"/>
    </xf>
  </cellXfs>
  <cellStyles count="5">
    <cellStyle name="Good" xfId="3" builtinId="26"/>
    <cellStyle name="Neutral" xfId="2" builtinId="28"/>
    <cellStyle name="Normal" xfId="0" builtinId="0"/>
    <cellStyle name="Percent" xfId="4" builtinId="5"/>
    <cellStyle name="Revenues" xfId="1" xr:uid="{B5ED51B8-B922-4854-BA19-367617EDDC93}"/>
  </cellStyles>
  <dxfs count="0"/>
  <tableStyles count="0" defaultTableStyle="TableStyleMedium2" defaultPivotStyle="PivotStyleLight16"/>
  <colors>
    <mruColors>
      <color rgb="FFFFCCFF"/>
      <color rgb="FFFF6699"/>
      <color rgb="FFF2FFEB"/>
      <color rgb="FFFFFFCC"/>
      <color rgb="FFFFFF99"/>
      <color rgb="FFCCCCFF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290285</xdr:colOff>
      <xdr:row>37</xdr:row>
      <xdr:rowOff>444500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3E8BE9-6C9A-4939-AF4B-D76679AA4CA8}"/>
            </a:ext>
          </a:extLst>
        </xdr:cNvPr>
        <xdr:cNvSpPr txBox="1"/>
      </xdr:nvSpPr>
      <xdr:spPr>
        <a:xfrm>
          <a:off x="12455071" y="8926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699FD-784F-4FBE-83D0-AD8F25483F72}">
  <sheetPr>
    <pageSetUpPr fitToPage="1"/>
  </sheetPr>
  <dimension ref="A1:Q41"/>
  <sheetViews>
    <sheetView tabSelected="1" topLeftCell="A16" zoomScaleNormal="100" workbookViewId="0">
      <selection activeCell="B33" sqref="B33:D33"/>
    </sheetView>
  </sheetViews>
  <sheetFormatPr defaultColWidth="8.87890625" defaultRowHeight="14.35" x14ac:dyDescent="0.5"/>
  <cols>
    <col min="1" max="1" width="5.87890625" customWidth="1"/>
    <col min="2" max="2" width="10.703125" bestFit="1" customWidth="1"/>
    <col min="3" max="3" width="8.3515625" customWidth="1"/>
    <col min="4" max="4" width="19.87890625" customWidth="1"/>
    <col min="5" max="6" width="12.52734375" customWidth="1"/>
    <col min="7" max="7" width="13.703125" customWidth="1"/>
    <col min="8" max="8" width="12.8203125" customWidth="1"/>
    <col min="9" max="9" width="13.29296875" customWidth="1"/>
    <col min="10" max="10" width="12.87890625" customWidth="1"/>
    <col min="11" max="11" width="13.3515625" customWidth="1"/>
    <col min="12" max="12" width="13.17578125" customWidth="1"/>
    <col min="13" max="13" width="11.17578125" customWidth="1"/>
    <col min="14" max="14" width="12.52734375" customWidth="1"/>
    <col min="15" max="15" width="6.46875" customWidth="1"/>
    <col min="16" max="16" width="5.8203125" customWidth="1"/>
    <col min="17" max="17" width="1.29296875" hidden="1" customWidth="1"/>
  </cols>
  <sheetData>
    <row r="1" spans="1:17" s="33" customFormat="1" ht="22" x14ac:dyDescent="0.5">
      <c r="A1" s="802" t="s">
        <v>161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110"/>
      <c r="Q1" s="110"/>
    </row>
    <row r="2" spans="1:17" s="33" customFormat="1" ht="84.5" customHeight="1" x14ac:dyDescent="0.5">
      <c r="A2" s="111"/>
      <c r="B2" s="803" t="s">
        <v>475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110"/>
      <c r="P2" s="110"/>
      <c r="Q2" s="110"/>
    </row>
    <row r="3" spans="1:17" s="33" customFormat="1" ht="17.350000000000001" x14ac:dyDescent="0.5">
      <c r="A3" s="111"/>
      <c r="B3" s="804" t="s">
        <v>380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10"/>
      <c r="P3" s="110"/>
      <c r="Q3" s="110"/>
    </row>
    <row r="4" spans="1:17" ht="52" x14ac:dyDescent="0.5">
      <c r="B4" s="83" t="s">
        <v>136</v>
      </c>
      <c r="C4" s="84"/>
      <c r="D4" s="84"/>
      <c r="E4" s="84"/>
      <c r="F4" s="85" t="s">
        <v>381</v>
      </c>
      <c r="G4" s="85" t="s">
        <v>420</v>
      </c>
      <c r="H4" s="85" t="s">
        <v>421</v>
      </c>
      <c r="I4" s="86" t="s">
        <v>422</v>
      </c>
      <c r="J4" s="86" t="s">
        <v>384</v>
      </c>
      <c r="K4" s="86" t="s">
        <v>423</v>
      </c>
      <c r="L4" s="567" t="s">
        <v>424</v>
      </c>
      <c r="M4" s="84"/>
    </row>
    <row r="5" spans="1:17" x14ac:dyDescent="0.5">
      <c r="B5" s="84"/>
      <c r="C5" s="87">
        <v>41000</v>
      </c>
      <c r="D5" s="88" t="s">
        <v>140</v>
      </c>
      <c r="E5" s="88"/>
      <c r="F5" s="89">
        <f>Revenues!D10</f>
        <v>100924</v>
      </c>
      <c r="G5" s="89">
        <f>Revenues!F10</f>
        <v>55605</v>
      </c>
      <c r="H5" s="89">
        <f>Revenues!G10</f>
        <v>63546</v>
      </c>
      <c r="I5" s="89">
        <f>Revenues!H10</f>
        <v>7941</v>
      </c>
      <c r="J5" s="89">
        <f>Revenues!I10</f>
        <v>91105</v>
      </c>
      <c r="K5" s="89">
        <f>Revenues!J10</f>
        <v>35500</v>
      </c>
      <c r="L5" s="480">
        <f t="shared" ref="L5" si="0">IF(K5&lt;&gt;0,IF(G5=0,1,(K5/G5)),0)</f>
        <v>0.6384317957018254</v>
      </c>
      <c r="M5" s="84"/>
    </row>
    <row r="6" spans="1:17" x14ac:dyDescent="0.5">
      <c r="B6" s="84"/>
      <c r="C6" s="87">
        <v>42000</v>
      </c>
      <c r="D6" s="88" t="s">
        <v>141</v>
      </c>
      <c r="E6" s="88"/>
      <c r="F6" s="89">
        <f>Revenues!D12</f>
        <v>0</v>
      </c>
      <c r="G6" s="89">
        <f>Revenues!F12</f>
        <v>0</v>
      </c>
      <c r="H6" s="89">
        <f>Revenues!G12</f>
        <v>0</v>
      </c>
      <c r="I6" s="89">
        <f>Revenues!H12</f>
        <v>0</v>
      </c>
      <c r="J6" s="89">
        <f>Revenues!I12</f>
        <v>0</v>
      </c>
      <c r="K6" s="89">
        <f>Revenues!J12</f>
        <v>0</v>
      </c>
      <c r="L6" s="481">
        <f t="shared" ref="L6:L14" si="1">IF(K6&lt;&gt;0,IF(G6=0,1,(K6/G6)),0)</f>
        <v>0</v>
      </c>
      <c r="M6" s="84"/>
    </row>
    <row r="7" spans="1:17" x14ac:dyDescent="0.5">
      <c r="B7" s="84"/>
      <c r="C7" s="87">
        <v>43000</v>
      </c>
      <c r="D7" s="88" t="s">
        <v>142</v>
      </c>
      <c r="E7" s="88"/>
      <c r="F7" s="89">
        <f>Revenues!D33</f>
        <v>407751</v>
      </c>
      <c r="G7" s="89">
        <f>Revenues!F33</f>
        <v>453207</v>
      </c>
      <c r="H7" s="89">
        <f>Revenues!G33</f>
        <v>403141</v>
      </c>
      <c r="I7" s="89">
        <f>Revenues!H33</f>
        <v>-50066</v>
      </c>
      <c r="J7" s="89">
        <f>Revenues!I33</f>
        <v>435380</v>
      </c>
      <c r="K7" s="89">
        <f>Revenues!J33</f>
        <v>-17827</v>
      </c>
      <c r="L7" s="480">
        <f t="shared" si="1"/>
        <v>-3.9335226507975385E-2</v>
      </c>
      <c r="M7" s="84"/>
    </row>
    <row r="8" spans="1:17" x14ac:dyDescent="0.5">
      <c r="B8" s="84"/>
      <c r="C8" s="87">
        <v>44000</v>
      </c>
      <c r="D8" s="88" t="s">
        <v>143</v>
      </c>
      <c r="E8" s="88"/>
      <c r="F8" s="89">
        <f>Revenues!D41</f>
        <v>1397</v>
      </c>
      <c r="G8" s="89">
        <f>Revenues!F41</f>
        <v>1370</v>
      </c>
      <c r="H8" s="89">
        <f>Revenues!G41</f>
        <v>1440</v>
      </c>
      <c r="I8" s="89">
        <f>Revenues!H41</f>
        <v>70</v>
      </c>
      <c r="J8" s="89">
        <f>Revenues!I41</f>
        <v>1370</v>
      </c>
      <c r="K8" s="89">
        <f>Revenues!J41</f>
        <v>0</v>
      </c>
      <c r="L8" s="480">
        <f t="shared" si="1"/>
        <v>0</v>
      </c>
      <c r="M8" s="84"/>
    </row>
    <row r="9" spans="1:17" x14ac:dyDescent="0.5">
      <c r="B9" s="84"/>
      <c r="C9" s="87">
        <v>45000</v>
      </c>
      <c r="D9" s="88" t="s">
        <v>144</v>
      </c>
      <c r="E9" s="88"/>
      <c r="F9" s="89">
        <f>Revenues!D43</f>
        <v>0</v>
      </c>
      <c r="G9" s="89">
        <f>Revenues!F43</f>
        <v>0</v>
      </c>
      <c r="H9" s="89">
        <f>Revenues!G43</f>
        <v>0</v>
      </c>
      <c r="I9" s="89">
        <f>Revenues!H43</f>
        <v>0</v>
      </c>
      <c r="J9" s="89">
        <f>Revenues!I43</f>
        <v>0</v>
      </c>
      <c r="K9" s="89">
        <f>Revenues!J43</f>
        <v>0</v>
      </c>
      <c r="L9" s="481">
        <f t="shared" si="1"/>
        <v>0</v>
      </c>
      <c r="M9" s="84"/>
    </row>
    <row r="10" spans="1:17" x14ac:dyDescent="0.5">
      <c r="B10" s="84"/>
      <c r="C10" s="87">
        <v>46000</v>
      </c>
      <c r="D10" s="88" t="s">
        <v>145</v>
      </c>
      <c r="E10" s="88"/>
      <c r="F10" s="89">
        <f>Revenues!D55</f>
        <v>11897</v>
      </c>
      <c r="G10" s="89">
        <f>Revenues!F55</f>
        <v>8535</v>
      </c>
      <c r="H10" s="89">
        <f>Revenues!G55</f>
        <v>15120</v>
      </c>
      <c r="I10" s="89">
        <f>Revenues!H55</f>
        <v>6585</v>
      </c>
      <c r="J10" s="89">
        <f>Revenues!I55</f>
        <v>8850</v>
      </c>
      <c r="K10" s="89">
        <f>Revenues!J55</f>
        <v>315</v>
      </c>
      <c r="L10" s="480">
        <f t="shared" si="1"/>
        <v>3.6906854130052721E-2</v>
      </c>
      <c r="M10" s="84"/>
    </row>
    <row r="11" spans="1:17" x14ac:dyDescent="0.5">
      <c r="B11" s="84"/>
      <c r="C11" s="87">
        <v>47000</v>
      </c>
      <c r="D11" s="88" t="s">
        <v>151</v>
      </c>
      <c r="E11" s="88"/>
      <c r="F11" s="89">
        <f>Revenues!D60</f>
        <v>3206</v>
      </c>
      <c r="G11" s="89">
        <f>Revenues!F60</f>
        <v>150</v>
      </c>
      <c r="H11" s="89">
        <f>Revenues!G60</f>
        <v>0</v>
      </c>
      <c r="I11" s="89">
        <f>Revenues!H60</f>
        <v>-150</v>
      </c>
      <c r="J11" s="89">
        <f>Revenues!I60</f>
        <v>150</v>
      </c>
      <c r="K11" s="89">
        <f>Revenues!J60</f>
        <v>0</v>
      </c>
      <c r="L11" s="480">
        <f t="shared" si="1"/>
        <v>0</v>
      </c>
      <c r="M11" s="84"/>
    </row>
    <row r="12" spans="1:17" x14ac:dyDescent="0.5">
      <c r="B12" s="84"/>
      <c r="C12" s="87">
        <v>48000</v>
      </c>
      <c r="D12" s="88" t="s">
        <v>152</v>
      </c>
      <c r="E12" s="88"/>
      <c r="F12" s="89">
        <f>Revenues!D81</f>
        <v>95653</v>
      </c>
      <c r="G12" s="89">
        <f>Revenues!F81</f>
        <v>158391</v>
      </c>
      <c r="H12" s="89">
        <f>Revenues!G81</f>
        <v>113333</v>
      </c>
      <c r="I12" s="89">
        <f>Revenues!H81</f>
        <v>-45058</v>
      </c>
      <c r="J12" s="89">
        <f>Revenues!I81</f>
        <v>17256</v>
      </c>
      <c r="K12" s="89">
        <f>Revenues!J81</f>
        <v>-141135</v>
      </c>
      <c r="L12" s="480">
        <f t="shared" si="1"/>
        <v>-0.89105441597060442</v>
      </c>
      <c r="M12" s="84"/>
    </row>
    <row r="13" spans="1:17" ht="14.7" thickBot="1" x14ac:dyDescent="0.55000000000000004">
      <c r="B13" s="84"/>
      <c r="C13" s="90">
        <v>49000</v>
      </c>
      <c r="D13" s="108" t="s">
        <v>223</v>
      </c>
      <c r="E13" s="108"/>
      <c r="F13" s="91">
        <f>Revenues!D88</f>
        <v>0</v>
      </c>
      <c r="G13" s="91">
        <f>Revenues!F88</f>
        <v>376000</v>
      </c>
      <c r="H13" s="91">
        <f>Revenues!G88</f>
        <v>610000</v>
      </c>
      <c r="I13" s="91">
        <f>Revenues!H88</f>
        <v>234000</v>
      </c>
      <c r="J13" s="91">
        <f>Revenues!I88</f>
        <v>0</v>
      </c>
      <c r="K13" s="91">
        <f>Revenues!J88</f>
        <v>-376000</v>
      </c>
      <c r="L13" s="482">
        <f t="shared" si="1"/>
        <v>-1</v>
      </c>
      <c r="M13" s="84"/>
    </row>
    <row r="14" spans="1:17" x14ac:dyDescent="0.5">
      <c r="B14" s="84"/>
      <c r="C14" s="84"/>
      <c r="D14" s="84"/>
      <c r="E14" s="84"/>
      <c r="F14" s="92">
        <f>SUM(F5:F13)</f>
        <v>620828</v>
      </c>
      <c r="G14" s="92">
        <f t="shared" ref="G14:K14" si="2">SUM(G5:G13)</f>
        <v>1053258</v>
      </c>
      <c r="H14" s="92">
        <f t="shared" si="2"/>
        <v>1206580</v>
      </c>
      <c r="I14" s="112">
        <f t="shared" si="2"/>
        <v>153322</v>
      </c>
      <c r="J14" s="112">
        <f t="shared" si="2"/>
        <v>554111</v>
      </c>
      <c r="K14" s="112">
        <f t="shared" si="2"/>
        <v>-499147</v>
      </c>
      <c r="L14" s="483">
        <f t="shared" si="1"/>
        <v>-0.4739076275708326</v>
      </c>
      <c r="M14" s="84"/>
    </row>
    <row r="15" spans="1:17" x14ac:dyDescent="0.5">
      <c r="B15" s="84"/>
      <c r="C15" s="84"/>
      <c r="D15" s="84"/>
      <c r="E15" s="84"/>
      <c r="F15" s="92"/>
      <c r="G15" s="92"/>
      <c r="H15" s="92"/>
      <c r="I15" s="112"/>
      <c r="J15" s="112"/>
      <c r="K15" s="112"/>
      <c r="L15" s="483"/>
      <c r="M15" s="84"/>
    </row>
    <row r="16" spans="1:17" ht="52" x14ac:dyDescent="0.5">
      <c r="B16" s="83" t="s">
        <v>135</v>
      </c>
      <c r="C16" s="84"/>
      <c r="D16" s="84"/>
      <c r="E16" s="84"/>
      <c r="F16" s="85" t="s">
        <v>381</v>
      </c>
      <c r="G16" s="85" t="s">
        <v>420</v>
      </c>
      <c r="H16" s="85" t="s">
        <v>421</v>
      </c>
      <c r="I16" s="86" t="s">
        <v>422</v>
      </c>
      <c r="J16" s="85" t="s">
        <v>384</v>
      </c>
      <c r="K16" s="85" t="s">
        <v>423</v>
      </c>
      <c r="L16" s="484" t="s">
        <v>425</v>
      </c>
      <c r="M16" s="84"/>
    </row>
    <row r="17" spans="2:14" x14ac:dyDescent="0.5">
      <c r="B17" s="84"/>
      <c r="C17" s="87">
        <v>51000</v>
      </c>
      <c r="D17" s="88" t="s">
        <v>153</v>
      </c>
      <c r="E17" s="88"/>
      <c r="F17" s="89">
        <f>Expenses!F74</f>
        <v>131011</v>
      </c>
      <c r="G17" s="89">
        <f>Expenses!H74</f>
        <v>141495</v>
      </c>
      <c r="H17" s="89">
        <f>Expenses!I74</f>
        <v>129588</v>
      </c>
      <c r="I17" s="89">
        <f>Expenses!J74</f>
        <v>-11907</v>
      </c>
      <c r="J17" s="89">
        <f>Expenses!K74</f>
        <v>156098</v>
      </c>
      <c r="K17" s="89">
        <f>Expenses!L74</f>
        <v>14603</v>
      </c>
      <c r="L17" s="480">
        <f t="shared" ref="L17:L26" si="3">IF(K17&lt;&gt;0,IF(G17=0,1,(K17/G17)),0)</f>
        <v>0.10320506024947879</v>
      </c>
      <c r="M17" s="84"/>
    </row>
    <row r="18" spans="2:14" x14ac:dyDescent="0.5">
      <c r="B18" s="84"/>
      <c r="C18" s="87">
        <v>52000</v>
      </c>
      <c r="D18" s="88" t="s">
        <v>137</v>
      </c>
      <c r="E18" s="88"/>
      <c r="F18" s="89">
        <f>Expenses!F88</f>
        <v>44192</v>
      </c>
      <c r="G18" s="89">
        <f>Expenses!H88</f>
        <v>103831</v>
      </c>
      <c r="H18" s="89">
        <f>Expenses!I88</f>
        <v>103831</v>
      </c>
      <c r="I18" s="89">
        <f>Expenses!J88</f>
        <v>0</v>
      </c>
      <c r="J18" s="89">
        <f>Expenses!K88</f>
        <v>43496</v>
      </c>
      <c r="K18" s="89">
        <f>Expenses!L88</f>
        <v>-60335</v>
      </c>
      <c r="L18" s="480">
        <f t="shared" si="3"/>
        <v>-0.58108849958105002</v>
      </c>
      <c r="M18" s="84"/>
    </row>
    <row r="19" spans="2:14" x14ac:dyDescent="0.5">
      <c r="B19" s="84"/>
      <c r="C19" s="87">
        <v>53000</v>
      </c>
      <c r="D19" s="88" t="s">
        <v>138</v>
      </c>
      <c r="E19" s="88"/>
      <c r="F19" s="89">
        <f>Expenses!F143</f>
        <v>259533</v>
      </c>
      <c r="G19" s="89">
        <f>Expenses!H143</f>
        <v>470795</v>
      </c>
      <c r="H19" s="89">
        <f>Expenses!I143</f>
        <v>234225</v>
      </c>
      <c r="I19" s="89">
        <f>Expenses!J143</f>
        <v>-236570</v>
      </c>
      <c r="J19" s="89">
        <f>Expenses!K143</f>
        <v>258572</v>
      </c>
      <c r="K19" s="89">
        <f>Expenses!L143</f>
        <v>-212223</v>
      </c>
      <c r="L19" s="480">
        <f t="shared" si="3"/>
        <v>-0.4507758153761191</v>
      </c>
      <c r="M19" s="84"/>
    </row>
    <row r="20" spans="2:14" x14ac:dyDescent="0.5">
      <c r="B20" s="84"/>
      <c r="C20" s="87">
        <v>54000</v>
      </c>
      <c r="D20" s="88" t="s">
        <v>146</v>
      </c>
      <c r="E20" s="88"/>
      <c r="F20" s="89">
        <f>Expenses!F149</f>
        <v>6600</v>
      </c>
      <c r="G20" s="89">
        <f>Expenses!H149</f>
        <v>6500</v>
      </c>
      <c r="H20" s="89">
        <f>Expenses!I149</f>
        <v>6000</v>
      </c>
      <c r="I20" s="89">
        <f>Expenses!J149</f>
        <v>-500</v>
      </c>
      <c r="J20" s="89">
        <f>Expenses!K149</f>
        <v>6500</v>
      </c>
      <c r="K20" s="89">
        <f>Expenses!L149</f>
        <v>0</v>
      </c>
      <c r="L20" s="480">
        <f t="shared" si="3"/>
        <v>0</v>
      </c>
      <c r="M20" s="84"/>
    </row>
    <row r="21" spans="2:14" x14ac:dyDescent="0.5">
      <c r="B21" s="84"/>
      <c r="C21" s="87">
        <v>55000</v>
      </c>
      <c r="D21" s="88" t="s">
        <v>147</v>
      </c>
      <c r="E21" s="88"/>
      <c r="F21" s="89">
        <f>Expenses!F170</f>
        <v>8692</v>
      </c>
      <c r="G21" s="89">
        <f>Expenses!H170</f>
        <v>7605</v>
      </c>
      <c r="H21" s="89">
        <f>Expenses!I170</f>
        <v>5509</v>
      </c>
      <c r="I21" s="89">
        <f>Expenses!J170</f>
        <v>-2096</v>
      </c>
      <c r="J21" s="89">
        <f>Expenses!K170</f>
        <v>7705</v>
      </c>
      <c r="K21" s="89">
        <f>Expenses!L170</f>
        <v>100</v>
      </c>
      <c r="L21" s="480">
        <f t="shared" si="3"/>
        <v>1.3149243918474688E-2</v>
      </c>
      <c r="M21" s="84"/>
    </row>
    <row r="22" spans="2:14" x14ac:dyDescent="0.5">
      <c r="B22" s="84"/>
      <c r="C22" s="87">
        <v>56000</v>
      </c>
      <c r="D22" s="88" t="s">
        <v>148</v>
      </c>
      <c r="E22" s="88"/>
      <c r="F22" s="89">
        <f>Expenses!F174</f>
        <v>125</v>
      </c>
      <c r="G22" s="89">
        <f>Expenses!H174</f>
        <v>1000</v>
      </c>
      <c r="H22" s="89">
        <f>Expenses!I174</f>
        <v>1000</v>
      </c>
      <c r="I22" s="89">
        <f>Expenses!J174</f>
        <v>0</v>
      </c>
      <c r="J22" s="89">
        <f>Expenses!K174</f>
        <v>1000</v>
      </c>
      <c r="K22" s="89">
        <f>Expenses!L174</f>
        <v>0</v>
      </c>
      <c r="L22" s="480">
        <f t="shared" si="3"/>
        <v>0</v>
      </c>
      <c r="M22" s="84"/>
    </row>
    <row r="23" spans="2:14" x14ac:dyDescent="0.5">
      <c r="B23" s="84"/>
      <c r="C23" s="87">
        <v>57000</v>
      </c>
      <c r="D23" s="88" t="s">
        <v>149</v>
      </c>
      <c r="E23" s="88"/>
      <c r="F23" s="89">
        <f>Expenses!F182</f>
        <v>11954</v>
      </c>
      <c r="G23" s="89">
        <f>Expenses!H182</f>
        <v>283550</v>
      </c>
      <c r="H23" s="89">
        <f>Expenses!I182</f>
        <v>610250</v>
      </c>
      <c r="I23" s="89">
        <f>Expenses!J182</f>
        <v>326700</v>
      </c>
      <c r="J23" s="89">
        <f>Expenses!K182</f>
        <v>2000</v>
      </c>
      <c r="K23" s="89">
        <f>Expenses!L182</f>
        <v>-281550</v>
      </c>
      <c r="L23" s="480">
        <f t="shared" si="3"/>
        <v>-0.99294657026979372</v>
      </c>
      <c r="M23" s="84"/>
    </row>
    <row r="24" spans="2:14" x14ac:dyDescent="0.5">
      <c r="B24" s="84"/>
      <c r="C24" s="87">
        <v>58000</v>
      </c>
      <c r="D24" s="88" t="s">
        <v>150</v>
      </c>
      <c r="E24" s="88"/>
      <c r="F24" s="89">
        <f>Expenses!F199</f>
        <v>64625</v>
      </c>
      <c r="G24" s="89">
        <f>Expenses!H199</f>
        <v>28482</v>
      </c>
      <c r="H24" s="89">
        <f>Expenses!I199</f>
        <v>28482</v>
      </c>
      <c r="I24" s="89">
        <f>Expenses!J199</f>
        <v>0</v>
      </c>
      <c r="J24" s="89">
        <f>Expenses!K199</f>
        <v>68740</v>
      </c>
      <c r="K24" s="89">
        <f>Expenses!L199</f>
        <v>40258</v>
      </c>
      <c r="L24" s="480">
        <f t="shared" si="3"/>
        <v>1.4134541113685837</v>
      </c>
      <c r="M24" s="84"/>
    </row>
    <row r="25" spans="2:14" ht="14.7" thickBot="1" x14ac:dyDescent="0.55000000000000004">
      <c r="B25" s="84"/>
      <c r="C25" s="90">
        <v>59000</v>
      </c>
      <c r="D25" s="108" t="s">
        <v>139</v>
      </c>
      <c r="E25" s="108"/>
      <c r="F25" s="91">
        <f>Expenses!F205</f>
        <v>40729</v>
      </c>
      <c r="G25" s="91">
        <f>Expenses!H205</f>
        <v>10000</v>
      </c>
      <c r="H25" s="91">
        <f>Expenses!I205</f>
        <v>10000</v>
      </c>
      <c r="I25" s="91">
        <f>Expenses!J205</f>
        <v>0</v>
      </c>
      <c r="J25" s="91">
        <f>Expenses!K205</f>
        <v>10000</v>
      </c>
      <c r="K25" s="91">
        <f>Expenses!L205</f>
        <v>0</v>
      </c>
      <c r="L25" s="482">
        <f t="shared" si="3"/>
        <v>0</v>
      </c>
      <c r="M25" s="84"/>
    </row>
    <row r="26" spans="2:14" x14ac:dyDescent="0.5">
      <c r="B26" s="84"/>
      <c r="C26" s="84"/>
      <c r="D26" s="84"/>
      <c r="E26" s="84"/>
      <c r="F26" s="92">
        <f>SUM(F17:F25)</f>
        <v>567461</v>
      </c>
      <c r="G26" s="92">
        <f t="shared" ref="G26:J26" si="4">SUM(G17:G25)</f>
        <v>1053258</v>
      </c>
      <c r="H26" s="92">
        <f t="shared" si="4"/>
        <v>1128885</v>
      </c>
      <c r="I26" s="92">
        <f t="shared" si="4"/>
        <v>75627</v>
      </c>
      <c r="J26" s="92">
        <f t="shared" si="4"/>
        <v>554111</v>
      </c>
      <c r="K26" s="112">
        <f>SUM(K17:K25)</f>
        <v>-499147</v>
      </c>
      <c r="L26" s="483">
        <f t="shared" si="3"/>
        <v>-0.4739076275708326</v>
      </c>
      <c r="M26" s="84"/>
    </row>
    <row r="27" spans="2:14" ht="14.7" thickBot="1" x14ac:dyDescent="0.55000000000000004">
      <c r="B27" s="84"/>
      <c r="C27" s="84"/>
      <c r="D27" s="84"/>
      <c r="E27" s="117"/>
      <c r="F27" s="116"/>
      <c r="G27" s="116"/>
      <c r="H27" s="93"/>
      <c r="I27" s="93"/>
      <c r="J27" s="93"/>
      <c r="K27" s="93"/>
      <c r="L27" s="93"/>
      <c r="M27" s="84"/>
      <c r="N27" s="84"/>
    </row>
    <row r="28" spans="2:14" ht="39.700000000000003" thickTop="1" thickBot="1" x14ac:dyDescent="0.55000000000000004">
      <c r="B28" s="805" t="s">
        <v>154</v>
      </c>
      <c r="C28" s="806"/>
      <c r="D28" s="807"/>
      <c r="E28" s="85" t="s">
        <v>426</v>
      </c>
      <c r="F28" s="118" t="s">
        <v>427</v>
      </c>
      <c r="G28" s="118" t="s">
        <v>428</v>
      </c>
      <c r="H28" s="118" t="s">
        <v>429</v>
      </c>
      <c r="I28" s="413" t="s">
        <v>430</v>
      </c>
      <c r="J28" s="853" t="s">
        <v>156</v>
      </c>
      <c r="K28" s="854"/>
      <c r="L28" s="854"/>
      <c r="M28" s="855"/>
      <c r="N28" s="115"/>
    </row>
    <row r="29" spans="2:14" ht="15" thickTop="1" thickBot="1" x14ac:dyDescent="0.55000000000000004">
      <c r="B29" s="808" t="s">
        <v>155</v>
      </c>
      <c r="C29" s="809"/>
      <c r="D29" s="810"/>
      <c r="E29" s="856">
        <v>0</v>
      </c>
      <c r="F29" s="858">
        <f>Revenues!G89</f>
        <v>1206580</v>
      </c>
      <c r="G29" s="858">
        <f>Expenses!I206</f>
        <v>1128885</v>
      </c>
      <c r="H29" s="861">
        <f>SUM(F29-G29)</f>
        <v>77695</v>
      </c>
      <c r="I29" s="862">
        <v>63546</v>
      </c>
      <c r="J29" s="852" t="s">
        <v>370</v>
      </c>
      <c r="K29" s="849"/>
      <c r="L29" s="850"/>
      <c r="M29" s="847"/>
      <c r="N29" s="114"/>
    </row>
    <row r="30" spans="2:14" ht="15" thickTop="1" thickBot="1" x14ac:dyDescent="0.55000000000000004">
      <c r="B30" s="808" t="s">
        <v>256</v>
      </c>
      <c r="C30" s="809"/>
      <c r="D30" s="810"/>
      <c r="E30" s="856">
        <v>10000</v>
      </c>
      <c r="F30" s="858">
        <v>0</v>
      </c>
      <c r="G30" s="858">
        <v>0</v>
      </c>
      <c r="H30" s="861">
        <v>10000</v>
      </c>
      <c r="I30" s="862">
        <v>0</v>
      </c>
      <c r="J30" s="844" t="s">
        <v>260</v>
      </c>
      <c r="K30" s="845"/>
      <c r="L30" s="799"/>
      <c r="M30" s="800"/>
      <c r="N30" s="114"/>
    </row>
    <row r="31" spans="2:14" ht="15" thickTop="1" thickBot="1" x14ac:dyDescent="0.55000000000000004">
      <c r="B31" s="808" t="s">
        <v>476</v>
      </c>
      <c r="C31" s="809"/>
      <c r="D31" s="810"/>
      <c r="E31" s="857">
        <v>80000</v>
      </c>
      <c r="F31" s="859">
        <v>0</v>
      </c>
      <c r="G31" s="858">
        <v>0</v>
      </c>
      <c r="H31" s="861">
        <v>80000</v>
      </c>
      <c r="I31" s="862">
        <v>0</v>
      </c>
      <c r="J31" s="798" t="s">
        <v>160</v>
      </c>
      <c r="K31" s="799"/>
      <c r="L31" s="799"/>
      <c r="M31" s="847"/>
      <c r="N31" s="114"/>
    </row>
    <row r="32" spans="2:14" ht="15" thickTop="1" thickBot="1" x14ac:dyDescent="0.55000000000000004">
      <c r="B32" s="808" t="s">
        <v>255</v>
      </c>
      <c r="C32" s="809"/>
      <c r="D32" s="810"/>
      <c r="E32" s="856">
        <v>89744</v>
      </c>
      <c r="F32" s="858">
        <f>SUM(H14-H26)</f>
        <v>77695</v>
      </c>
      <c r="G32" s="858">
        <v>0</v>
      </c>
      <c r="H32" s="861">
        <f>SUM(E32+F32-G32)</f>
        <v>167439</v>
      </c>
      <c r="I32" s="862">
        <v>0</v>
      </c>
      <c r="J32" s="848" t="s">
        <v>442</v>
      </c>
      <c r="K32" s="849"/>
      <c r="L32" s="849"/>
      <c r="M32" s="800"/>
      <c r="N32" s="114"/>
    </row>
    <row r="33" spans="2:14" ht="15" thickTop="1" thickBot="1" x14ac:dyDescent="0.55000000000000004">
      <c r="B33" s="808" t="s">
        <v>456</v>
      </c>
      <c r="C33" s="809"/>
      <c r="D33" s="810"/>
      <c r="E33" s="856">
        <v>24000</v>
      </c>
      <c r="F33" s="858">
        <f>Expenses!H83</f>
        <v>33746</v>
      </c>
      <c r="G33" s="858">
        <f>Expenses!I83</f>
        <v>12724</v>
      </c>
      <c r="H33" s="861">
        <f>SUM(E33+F33-G33)</f>
        <v>45022</v>
      </c>
      <c r="I33" s="862">
        <v>0</v>
      </c>
      <c r="J33" s="844" t="s">
        <v>457</v>
      </c>
      <c r="K33" s="799"/>
      <c r="L33" s="799"/>
      <c r="M33" s="847"/>
      <c r="N33" s="114"/>
    </row>
    <row r="34" spans="2:14" ht="15" thickTop="1" thickBot="1" x14ac:dyDescent="0.55000000000000004">
      <c r="B34" s="808" t="s">
        <v>296</v>
      </c>
      <c r="C34" s="809"/>
      <c r="D34" s="810"/>
      <c r="E34" s="857">
        <v>21458</v>
      </c>
      <c r="F34" s="859">
        <v>0</v>
      </c>
      <c r="G34" s="858">
        <v>21458</v>
      </c>
      <c r="H34" s="861">
        <v>0</v>
      </c>
      <c r="I34" s="862">
        <v>0</v>
      </c>
      <c r="J34" s="798" t="s">
        <v>465</v>
      </c>
      <c r="K34" s="799"/>
      <c r="L34" s="799"/>
      <c r="M34" s="851"/>
      <c r="N34" s="114"/>
    </row>
    <row r="35" spans="2:14" ht="15" thickTop="1" thickBot="1" x14ac:dyDescent="0.55000000000000004">
      <c r="B35" s="808" t="s">
        <v>300</v>
      </c>
      <c r="C35" s="809"/>
      <c r="D35" s="810"/>
      <c r="E35" s="857">
        <v>21685</v>
      </c>
      <c r="F35" s="860">
        <v>0</v>
      </c>
      <c r="G35" s="858">
        <v>21685</v>
      </c>
      <c r="H35" s="861">
        <v>0</v>
      </c>
      <c r="I35" s="862">
        <v>0</v>
      </c>
      <c r="J35" s="846" t="s">
        <v>368</v>
      </c>
      <c r="K35" s="850"/>
      <c r="L35" s="843"/>
      <c r="M35" s="800"/>
      <c r="N35" s="114"/>
    </row>
    <row r="36" spans="2:14" ht="14.7" thickTop="1" x14ac:dyDescent="0.5">
      <c r="B36" s="399" t="s">
        <v>474</v>
      </c>
      <c r="C36" s="399"/>
      <c r="D36" s="399"/>
      <c r="E36" s="399"/>
      <c r="F36" s="399"/>
      <c r="G36" s="416"/>
      <c r="H36" s="416"/>
      <c r="I36" s="416"/>
      <c r="J36" s="416"/>
      <c r="K36" s="84"/>
      <c r="L36" s="416"/>
      <c r="M36" s="416"/>
      <c r="N36" s="84"/>
    </row>
    <row r="37" spans="2:14" s="109" customFormat="1" x14ac:dyDescent="0.5">
      <c r="B37" s="801"/>
      <c r="C37" s="801"/>
      <c r="D37" s="801"/>
      <c r="E37" s="801"/>
      <c r="F37" s="801"/>
      <c r="G37" s="801"/>
      <c r="H37" s="801"/>
      <c r="I37" s="801"/>
      <c r="J37" s="801"/>
      <c r="K37" s="801"/>
      <c r="L37" s="801"/>
      <c r="M37" s="801"/>
      <c r="N37" s="801"/>
    </row>
    <row r="38" spans="2:14" x14ac:dyDescent="0.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2:14" x14ac:dyDescent="0.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2:14" x14ac:dyDescent="0.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2:14" x14ac:dyDescent="0.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</sheetData>
  <mergeCells count="13">
    <mergeCell ref="B31:D31"/>
    <mergeCell ref="B32:D32"/>
    <mergeCell ref="B37:N37"/>
    <mergeCell ref="A1:O1"/>
    <mergeCell ref="B2:N2"/>
    <mergeCell ref="B3:N3"/>
    <mergeCell ref="B28:D28"/>
    <mergeCell ref="J28:M28"/>
    <mergeCell ref="B29:D29"/>
    <mergeCell ref="B30:D30"/>
    <mergeCell ref="B34:D34"/>
    <mergeCell ref="B35:D35"/>
    <mergeCell ref="B33:D33"/>
  </mergeCells>
  <printOptions horizontalCentered="1" verticalCentered="1"/>
  <pageMargins left="0.7" right="0.7" top="0.75" bottom="0.7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M100"/>
  <sheetViews>
    <sheetView view="pageLayout" topLeftCell="A82" zoomScale="86" zoomScaleNormal="90" zoomScalePageLayoutView="86" workbookViewId="0">
      <selection activeCell="H73" sqref="H73"/>
    </sheetView>
  </sheetViews>
  <sheetFormatPr defaultColWidth="8.87890625" defaultRowHeight="14.5" customHeight="1" x14ac:dyDescent="0.5"/>
  <cols>
    <col min="1" max="1" width="6.52734375" customWidth="1"/>
    <col min="2" max="2" width="34.3515625" customWidth="1"/>
    <col min="3" max="3" width="14.05859375" customWidth="1"/>
    <col min="4" max="4" width="13.52734375" customWidth="1"/>
    <col min="5" max="6" width="15.29296875" customWidth="1"/>
    <col min="7" max="10" width="13.52734375" customWidth="1"/>
    <col min="11" max="11" width="10.64453125" customWidth="1"/>
    <col min="12" max="12" width="69.05859375" customWidth="1"/>
  </cols>
  <sheetData>
    <row r="1" spans="1:13" ht="32.75" customHeight="1" thickBot="1" x14ac:dyDescent="1.25">
      <c r="A1" s="811" t="s">
        <v>379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3"/>
    </row>
    <row r="2" spans="1:13" ht="56" customHeight="1" thickBot="1" x14ac:dyDescent="0.55000000000000004">
      <c r="A2" s="476"/>
      <c r="B2" s="477" t="s">
        <v>129</v>
      </c>
      <c r="C2" s="472" t="s">
        <v>311</v>
      </c>
      <c r="D2" s="478" t="s">
        <v>381</v>
      </c>
      <c r="E2" s="478" t="s">
        <v>310</v>
      </c>
      <c r="F2" s="472" t="s">
        <v>382</v>
      </c>
      <c r="G2" s="478" t="s">
        <v>383</v>
      </c>
      <c r="H2" s="478" t="s">
        <v>431</v>
      </c>
      <c r="I2" s="472" t="s">
        <v>384</v>
      </c>
      <c r="J2" s="479" t="s">
        <v>385</v>
      </c>
      <c r="K2" s="493" t="s">
        <v>386</v>
      </c>
      <c r="L2" s="503" t="s">
        <v>30</v>
      </c>
    </row>
    <row r="3" spans="1:13" ht="14.35" x14ac:dyDescent="0.5">
      <c r="A3" s="308">
        <v>41000</v>
      </c>
      <c r="B3" s="102" t="s">
        <v>0</v>
      </c>
      <c r="C3" s="573"/>
      <c r="D3" s="573"/>
      <c r="E3" s="573"/>
      <c r="F3" s="573"/>
      <c r="G3" s="573"/>
      <c r="H3" s="573"/>
      <c r="I3" s="573"/>
      <c r="J3" s="573"/>
      <c r="K3" s="573"/>
      <c r="L3" s="587"/>
      <c r="M3" s="551"/>
    </row>
    <row r="4" spans="1:13" ht="14.35" x14ac:dyDescent="0.5">
      <c r="A4" s="309">
        <v>41110</v>
      </c>
      <c r="B4" s="78" t="s">
        <v>126</v>
      </c>
      <c r="C4" s="129">
        <v>19603</v>
      </c>
      <c r="D4" s="622">
        <v>28236</v>
      </c>
      <c r="E4" s="398">
        <f t="shared" ref="E4:E10" si="0">SUM(D4-C4)</f>
        <v>8633</v>
      </c>
      <c r="F4" s="626">
        <v>19603</v>
      </c>
      <c r="G4" s="622">
        <v>28082</v>
      </c>
      <c r="H4" s="398">
        <f t="shared" ref="H4:H10" si="1">SUM(G4-F4)</f>
        <v>8479</v>
      </c>
      <c r="I4" s="626">
        <v>20113</v>
      </c>
      <c r="J4" s="628">
        <f t="shared" ref="J4:J64" si="2">(I4-F4)</f>
        <v>510</v>
      </c>
      <c r="K4" s="490">
        <f>IF(J4&lt;&gt;0,IF(F4=0,1,(J4/F4)),0)</f>
        <v>2.6016426057236138E-2</v>
      </c>
      <c r="L4" s="686"/>
      <c r="M4" s="551"/>
    </row>
    <row r="5" spans="1:13" ht="14.35" x14ac:dyDescent="0.5">
      <c r="A5" s="310">
        <v>41110</v>
      </c>
      <c r="B5" s="78" t="s">
        <v>124</v>
      </c>
      <c r="C5" s="625">
        <v>64625</v>
      </c>
      <c r="D5" s="122">
        <v>64625</v>
      </c>
      <c r="E5" s="122">
        <f t="shared" si="0"/>
        <v>0</v>
      </c>
      <c r="F5" s="625">
        <v>28482</v>
      </c>
      <c r="G5" s="122">
        <v>28482</v>
      </c>
      <c r="H5" s="122">
        <f t="shared" si="1"/>
        <v>0</v>
      </c>
      <c r="I5" s="687">
        <v>68740</v>
      </c>
      <c r="J5" s="779">
        <f t="shared" si="2"/>
        <v>40258</v>
      </c>
      <c r="K5" s="490">
        <f t="shared" ref="K5:K68" si="3">IF(J5&lt;&gt;0,IF(F5=0,1,(J5/F5)),0)</f>
        <v>1.4134541113685837</v>
      </c>
      <c r="L5" s="686" t="s">
        <v>458</v>
      </c>
      <c r="M5" s="551"/>
    </row>
    <row r="6" spans="1:13" ht="14.35" x14ac:dyDescent="0.5">
      <c r="A6" s="309">
        <v>41900</v>
      </c>
      <c r="B6" s="78" t="s">
        <v>117</v>
      </c>
      <c r="C6" s="625">
        <v>3800</v>
      </c>
      <c r="D6" s="122">
        <v>5645</v>
      </c>
      <c r="E6" s="122">
        <f t="shared" si="0"/>
        <v>1845</v>
      </c>
      <c r="F6" s="625">
        <v>5249</v>
      </c>
      <c r="G6" s="122">
        <v>5604</v>
      </c>
      <c r="H6" s="122">
        <f t="shared" si="1"/>
        <v>355</v>
      </c>
      <c r="I6" s="625">
        <v>0</v>
      </c>
      <c r="J6" s="629">
        <f t="shared" si="2"/>
        <v>-5249</v>
      </c>
      <c r="K6" s="502">
        <f t="shared" si="3"/>
        <v>-1</v>
      </c>
      <c r="L6" s="689" t="s">
        <v>445</v>
      </c>
      <c r="M6" s="551"/>
    </row>
    <row r="7" spans="1:13" ht="14.35" x14ac:dyDescent="0.5">
      <c r="A7" s="309">
        <v>41900</v>
      </c>
      <c r="B7" s="78" t="s">
        <v>90</v>
      </c>
      <c r="C7" s="626">
        <v>19</v>
      </c>
      <c r="D7" s="122">
        <v>19</v>
      </c>
      <c r="E7" s="622">
        <f t="shared" si="0"/>
        <v>0</v>
      </c>
      <c r="F7" s="626">
        <v>19</v>
      </c>
      <c r="G7" s="398">
        <v>19</v>
      </c>
      <c r="H7" s="622">
        <f t="shared" si="1"/>
        <v>0</v>
      </c>
      <c r="I7" s="625">
        <v>0</v>
      </c>
      <c r="J7" s="630">
        <f t="shared" si="2"/>
        <v>-19</v>
      </c>
      <c r="K7" s="490">
        <f t="shared" si="3"/>
        <v>-1</v>
      </c>
      <c r="L7" s="345"/>
    </row>
    <row r="8" spans="1:13" ht="14.35" x14ac:dyDescent="0.5">
      <c r="A8" s="309">
        <v>41800</v>
      </c>
      <c r="B8" s="78" t="s">
        <v>91</v>
      </c>
      <c r="C8" s="625">
        <v>0</v>
      </c>
      <c r="D8" s="123">
        <v>147</v>
      </c>
      <c r="E8" s="122">
        <f t="shared" si="0"/>
        <v>147</v>
      </c>
      <c r="F8" s="626">
        <v>0</v>
      </c>
      <c r="G8" s="122"/>
      <c r="H8" s="122">
        <f t="shared" si="1"/>
        <v>0</v>
      </c>
      <c r="I8" s="626">
        <v>0</v>
      </c>
      <c r="J8" s="628">
        <f t="shared" si="2"/>
        <v>0</v>
      </c>
      <c r="K8" s="495">
        <f t="shared" si="3"/>
        <v>0</v>
      </c>
      <c r="L8" s="348"/>
    </row>
    <row r="9" spans="1:13" ht="14.35" x14ac:dyDescent="0.5">
      <c r="A9" s="571">
        <v>40000</v>
      </c>
      <c r="B9" s="572" t="s">
        <v>263</v>
      </c>
      <c r="C9" s="625">
        <v>1673</v>
      </c>
      <c r="D9" s="122">
        <v>2252</v>
      </c>
      <c r="E9" s="122">
        <f t="shared" si="0"/>
        <v>579</v>
      </c>
      <c r="F9" s="626">
        <v>2252</v>
      </c>
      <c r="G9" s="122">
        <v>1359</v>
      </c>
      <c r="H9" s="122">
        <f t="shared" si="1"/>
        <v>-893</v>
      </c>
      <c r="I9" s="626">
        <v>2252</v>
      </c>
      <c r="J9" s="628">
        <f t="shared" si="2"/>
        <v>0</v>
      </c>
      <c r="K9" s="495">
        <f t="shared" si="3"/>
        <v>0</v>
      </c>
      <c r="L9" s="348"/>
      <c r="M9" s="551"/>
    </row>
    <row r="10" spans="1:13" ht="14.7" thickBot="1" x14ac:dyDescent="0.55000000000000004">
      <c r="A10" s="311">
        <v>41000</v>
      </c>
      <c r="B10" s="154" t="s">
        <v>18</v>
      </c>
      <c r="C10" s="624">
        <f>SUM(C4:C9)</f>
        <v>89720</v>
      </c>
      <c r="D10" s="623">
        <f t="shared" ref="D10" si="4">SUM(D4:D9)</f>
        <v>100924</v>
      </c>
      <c r="E10" s="627">
        <f t="shared" si="0"/>
        <v>11204</v>
      </c>
      <c r="F10" s="631">
        <f>SUM(F4:F9)</f>
        <v>55605</v>
      </c>
      <c r="G10" s="623">
        <f t="shared" ref="G10" si="5">SUM(G4:G9)</f>
        <v>63546</v>
      </c>
      <c r="H10" s="627">
        <f t="shared" si="1"/>
        <v>7941</v>
      </c>
      <c r="I10" s="631">
        <f>SUM(I4:I9)</f>
        <v>91105</v>
      </c>
      <c r="J10" s="627">
        <f t="shared" si="2"/>
        <v>35500</v>
      </c>
      <c r="K10" s="701">
        <f t="shared" si="3"/>
        <v>0.6384317957018254</v>
      </c>
      <c r="L10" s="588" t="s">
        <v>235</v>
      </c>
      <c r="M10" s="551"/>
    </row>
    <row r="11" spans="1:13" ht="14.35" x14ac:dyDescent="0.5">
      <c r="A11" s="312"/>
      <c r="C11" s="144"/>
      <c r="D11" s="135"/>
      <c r="F11" s="144"/>
      <c r="G11" s="135"/>
      <c r="I11" s="144"/>
      <c r="J11" s="574"/>
      <c r="K11" s="574"/>
      <c r="L11" s="553"/>
    </row>
    <row r="12" spans="1:13" ht="14.35" x14ac:dyDescent="0.5">
      <c r="A12" s="313">
        <v>42000</v>
      </c>
      <c r="B12" s="137" t="s">
        <v>222</v>
      </c>
      <c r="C12" s="138"/>
      <c r="D12" s="138"/>
      <c r="E12" s="138"/>
      <c r="F12" s="138"/>
      <c r="G12" s="138"/>
      <c r="H12" s="138"/>
      <c r="I12" s="138"/>
      <c r="J12" s="138"/>
      <c r="K12" s="138"/>
      <c r="L12" s="581" t="s">
        <v>362</v>
      </c>
      <c r="M12" s="551"/>
    </row>
    <row r="13" spans="1:13" ht="14.35" x14ac:dyDescent="0.5">
      <c r="A13" s="312"/>
      <c r="L13" s="552"/>
    </row>
    <row r="14" spans="1:13" ht="14.35" x14ac:dyDescent="0.5">
      <c r="A14" s="314">
        <v>43000</v>
      </c>
      <c r="B14" s="136" t="s">
        <v>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578"/>
    </row>
    <row r="15" spans="1:13" ht="14.35" x14ac:dyDescent="0.5">
      <c r="A15" s="315">
        <v>43420</v>
      </c>
      <c r="B15" s="105" t="s">
        <v>162</v>
      </c>
      <c r="C15" s="633">
        <v>1326</v>
      </c>
      <c r="D15" s="632">
        <v>1326</v>
      </c>
      <c r="E15" s="632">
        <f>SUM(D15-C15)</f>
        <v>0</v>
      </c>
      <c r="F15" s="633">
        <v>1414</v>
      </c>
      <c r="G15" s="632">
        <v>1886</v>
      </c>
      <c r="H15" s="632">
        <f>SUM(G15-F15)</f>
        <v>472</v>
      </c>
      <c r="I15" s="633">
        <v>1886</v>
      </c>
      <c r="J15" s="635">
        <f t="shared" si="2"/>
        <v>472</v>
      </c>
      <c r="K15" s="634">
        <f t="shared" si="3"/>
        <v>0.33380480905233378</v>
      </c>
      <c r="L15" s="589" t="s">
        <v>227</v>
      </c>
      <c r="M15" s="551"/>
    </row>
    <row r="16" spans="1:13" ht="14.35" x14ac:dyDescent="0.5">
      <c r="A16" s="315"/>
      <c r="B16" s="134"/>
      <c r="C16" s="575"/>
      <c r="D16" s="575"/>
      <c r="E16" s="575"/>
      <c r="F16" s="575"/>
      <c r="G16" s="575"/>
      <c r="H16" s="575"/>
      <c r="I16" s="575"/>
      <c r="J16" s="575"/>
      <c r="K16" s="575"/>
      <c r="L16" s="552"/>
    </row>
    <row r="17" spans="1:13" ht="14.35" x14ac:dyDescent="0.5">
      <c r="A17" s="315">
        <v>43410</v>
      </c>
      <c r="B17" s="78" t="s">
        <v>8</v>
      </c>
      <c r="C17" s="626">
        <v>5290</v>
      </c>
      <c r="D17" s="124">
        <v>5290</v>
      </c>
      <c r="E17" s="640">
        <f>SUM(D17-C17)</f>
        <v>0</v>
      </c>
      <c r="F17" s="626">
        <v>5290</v>
      </c>
      <c r="G17" s="640">
        <v>5290</v>
      </c>
      <c r="H17" s="640">
        <f>SUM(G17-F17)</f>
        <v>0</v>
      </c>
      <c r="I17" s="688">
        <v>39358</v>
      </c>
      <c r="J17" s="630">
        <f t="shared" si="2"/>
        <v>34068</v>
      </c>
      <c r="K17" s="496">
        <f t="shared" si="3"/>
        <v>6.4400756143667293</v>
      </c>
      <c r="L17" s="689" t="s">
        <v>389</v>
      </c>
    </row>
    <row r="18" spans="1:13" ht="14.35" x14ac:dyDescent="0.5">
      <c r="A18" s="315">
        <v>43430</v>
      </c>
      <c r="B18" s="78" t="s">
        <v>7</v>
      </c>
      <c r="C18" s="626">
        <v>4</v>
      </c>
      <c r="D18" s="640">
        <v>4</v>
      </c>
      <c r="E18" s="106">
        <f>SUM(D18-C18)</f>
        <v>0</v>
      </c>
      <c r="F18" s="626">
        <v>4</v>
      </c>
      <c r="G18" s="640">
        <v>4</v>
      </c>
      <c r="H18" s="106">
        <f>SUM(G18-F18)</f>
        <v>0</v>
      </c>
      <c r="I18" s="626">
        <v>4</v>
      </c>
      <c r="J18" s="630">
        <f t="shared" si="2"/>
        <v>0</v>
      </c>
      <c r="K18" s="494">
        <f t="shared" si="3"/>
        <v>0</v>
      </c>
      <c r="L18" s="345"/>
      <c r="M18" s="551"/>
    </row>
    <row r="19" spans="1:13" ht="14.35" x14ac:dyDescent="0.5">
      <c r="A19" s="316">
        <v>43500</v>
      </c>
      <c r="B19" s="132" t="s">
        <v>9</v>
      </c>
      <c r="C19" s="144"/>
      <c r="D19" s="22"/>
      <c r="E19" s="574"/>
      <c r="F19" s="144"/>
      <c r="G19" s="22"/>
      <c r="H19" s="574"/>
      <c r="I19" s="144"/>
      <c r="J19" s="574"/>
      <c r="K19" s="574"/>
      <c r="L19" s="552"/>
    </row>
    <row r="20" spans="1:13" ht="14.35" x14ac:dyDescent="0.5">
      <c r="A20" s="315">
        <v>43530</v>
      </c>
      <c r="B20" s="78" t="s">
        <v>4</v>
      </c>
      <c r="C20" s="625">
        <v>227268</v>
      </c>
      <c r="D20" s="122">
        <v>227268</v>
      </c>
      <c r="E20" s="398">
        <f t="shared" ref="E20:E25" si="6">SUM(D20-C20)</f>
        <v>0</v>
      </c>
      <c r="F20" s="626">
        <v>231761</v>
      </c>
      <c r="G20" s="622">
        <v>231761</v>
      </c>
      <c r="H20" s="398">
        <f t="shared" ref="H20:H25" si="7">SUM(G20-F20)</f>
        <v>0</v>
      </c>
      <c r="I20" s="626">
        <v>231761</v>
      </c>
      <c r="J20" s="636">
        <f t="shared" si="2"/>
        <v>0</v>
      </c>
      <c r="K20" s="494">
        <f t="shared" si="3"/>
        <v>0</v>
      </c>
      <c r="L20" s="345" t="s">
        <v>390</v>
      </c>
      <c r="M20" s="551"/>
    </row>
    <row r="21" spans="1:13" ht="14.35" x14ac:dyDescent="0.5">
      <c r="A21" s="315">
        <v>43540</v>
      </c>
      <c r="B21" s="78" t="s">
        <v>6</v>
      </c>
      <c r="C21" s="129">
        <v>936</v>
      </c>
      <c r="D21" s="640">
        <v>734</v>
      </c>
      <c r="E21" s="641">
        <f t="shared" si="6"/>
        <v>-202</v>
      </c>
      <c r="F21" s="626">
        <v>734</v>
      </c>
      <c r="G21" s="124">
        <v>734</v>
      </c>
      <c r="H21" s="641">
        <f t="shared" si="7"/>
        <v>0</v>
      </c>
      <c r="I21" s="626">
        <v>734</v>
      </c>
      <c r="J21" s="630">
        <f t="shared" si="2"/>
        <v>0</v>
      </c>
      <c r="K21" s="490">
        <f t="shared" si="3"/>
        <v>0</v>
      </c>
      <c r="L21" s="345"/>
    </row>
    <row r="22" spans="1:13" ht="14.35" x14ac:dyDescent="0.5">
      <c r="A22" s="315">
        <v>43560</v>
      </c>
      <c r="B22" s="78" t="s">
        <v>312</v>
      </c>
      <c r="C22" s="129">
        <v>0</v>
      </c>
      <c r="D22" s="640">
        <v>600</v>
      </c>
      <c r="E22" s="640">
        <f t="shared" si="6"/>
        <v>600</v>
      </c>
      <c r="F22" s="626">
        <v>0</v>
      </c>
      <c r="G22" s="124">
        <v>0</v>
      </c>
      <c r="H22" s="640">
        <f t="shared" si="7"/>
        <v>0</v>
      </c>
      <c r="I22" s="626">
        <v>0</v>
      </c>
      <c r="J22" s="637">
        <f t="shared" si="2"/>
        <v>0</v>
      </c>
      <c r="K22" s="490">
        <f t="shared" si="3"/>
        <v>0</v>
      </c>
      <c r="L22" s="345" t="s">
        <v>313</v>
      </c>
      <c r="M22" s="551"/>
    </row>
    <row r="23" spans="1:13" ht="14.35" x14ac:dyDescent="0.5">
      <c r="A23" s="316">
        <v>43560</v>
      </c>
      <c r="B23" s="134" t="s">
        <v>337</v>
      </c>
      <c r="C23" s="129"/>
      <c r="D23" s="640">
        <v>1200</v>
      </c>
      <c r="E23" s="640">
        <f t="shared" si="6"/>
        <v>1200</v>
      </c>
      <c r="F23" s="626">
        <v>1200</v>
      </c>
      <c r="G23" s="124">
        <v>0</v>
      </c>
      <c r="H23" s="640">
        <f t="shared" si="7"/>
        <v>-1200</v>
      </c>
      <c r="I23" s="626">
        <v>0</v>
      </c>
      <c r="J23" s="629">
        <f t="shared" si="2"/>
        <v>-1200</v>
      </c>
      <c r="K23" s="498">
        <f t="shared" si="3"/>
        <v>-1</v>
      </c>
      <c r="L23" s="345" t="s">
        <v>337</v>
      </c>
    </row>
    <row r="24" spans="1:13" ht="14.35" x14ac:dyDescent="0.5">
      <c r="A24" s="315">
        <v>43560</v>
      </c>
      <c r="B24" s="134" t="s">
        <v>264</v>
      </c>
      <c r="C24" s="625">
        <v>10729</v>
      </c>
      <c r="D24" s="622">
        <v>10729</v>
      </c>
      <c r="E24" s="642">
        <f t="shared" si="6"/>
        <v>0</v>
      </c>
      <c r="F24" s="639">
        <v>0</v>
      </c>
      <c r="G24" s="622">
        <v>0</v>
      </c>
      <c r="H24" s="642">
        <f t="shared" si="7"/>
        <v>0</v>
      </c>
      <c r="I24" s="639">
        <v>0</v>
      </c>
      <c r="J24" s="691">
        <f t="shared" si="2"/>
        <v>0</v>
      </c>
      <c r="K24" s="497">
        <f t="shared" si="3"/>
        <v>0</v>
      </c>
      <c r="L24" s="345" t="s">
        <v>265</v>
      </c>
    </row>
    <row r="25" spans="1:13" ht="14.35" x14ac:dyDescent="0.5">
      <c r="A25" s="317">
        <v>43560</v>
      </c>
      <c r="B25" s="488" t="s">
        <v>309</v>
      </c>
      <c r="C25" s="625">
        <v>55000</v>
      </c>
      <c r="D25" s="124">
        <v>0</v>
      </c>
      <c r="E25" s="641">
        <f t="shared" si="6"/>
        <v>-55000</v>
      </c>
      <c r="F25" s="626">
        <v>55000</v>
      </c>
      <c r="G25" s="124">
        <v>0</v>
      </c>
      <c r="H25" s="641">
        <f t="shared" si="7"/>
        <v>-55000</v>
      </c>
      <c r="I25" s="626">
        <v>0</v>
      </c>
      <c r="J25" s="690">
        <f t="shared" si="2"/>
        <v>-55000</v>
      </c>
      <c r="K25" s="498">
        <f t="shared" si="3"/>
        <v>-1</v>
      </c>
      <c r="L25" s="345" t="s">
        <v>391</v>
      </c>
      <c r="M25" s="551"/>
    </row>
    <row r="26" spans="1:13" ht="14.35" x14ac:dyDescent="0.5">
      <c r="A26" s="317">
        <v>43600</v>
      </c>
      <c r="B26" s="133" t="s">
        <v>10</v>
      </c>
      <c r="C26" s="144"/>
      <c r="D26" s="489"/>
      <c r="E26" s="574"/>
      <c r="F26" s="144"/>
      <c r="G26" s="489"/>
      <c r="H26" s="574"/>
      <c r="I26" s="144"/>
      <c r="J26" s="574"/>
      <c r="K26" s="574"/>
    </row>
    <row r="27" spans="1:13" ht="14.35" x14ac:dyDescent="0.5">
      <c r="A27" s="315">
        <v>43610</v>
      </c>
      <c r="B27" s="78" t="s">
        <v>31</v>
      </c>
      <c r="C27" s="626">
        <v>74</v>
      </c>
      <c r="D27" s="124">
        <v>75</v>
      </c>
      <c r="E27" s="622">
        <f t="shared" ref="E27:E33" si="8">SUM(D27-C27)</f>
        <v>1</v>
      </c>
      <c r="F27" s="129">
        <v>74</v>
      </c>
      <c r="G27" s="640">
        <v>75</v>
      </c>
      <c r="H27" s="622">
        <f t="shared" ref="H27:H33" si="9">SUM(G27-F27)</f>
        <v>1</v>
      </c>
      <c r="I27" s="129">
        <v>75</v>
      </c>
      <c r="J27" s="630">
        <f t="shared" si="2"/>
        <v>1</v>
      </c>
      <c r="K27" s="490">
        <f t="shared" si="3"/>
        <v>1.3513513513513514E-2</v>
      </c>
      <c r="L27" s="345"/>
    </row>
    <row r="28" spans="1:13" ht="14.35" x14ac:dyDescent="0.5">
      <c r="A28" s="315">
        <v>43620</v>
      </c>
      <c r="B28" s="79" t="s">
        <v>292</v>
      </c>
      <c r="C28" s="129">
        <v>2553</v>
      </c>
      <c r="D28" s="640">
        <v>2606</v>
      </c>
      <c r="E28" s="640">
        <f t="shared" si="8"/>
        <v>53</v>
      </c>
      <c r="F28" s="626">
        <v>2553</v>
      </c>
      <c r="G28" s="640">
        <v>1382</v>
      </c>
      <c r="H28" s="640">
        <f t="shared" si="9"/>
        <v>-1171</v>
      </c>
      <c r="I28" s="626">
        <v>1382</v>
      </c>
      <c r="J28" s="629">
        <f t="shared" si="2"/>
        <v>-1171</v>
      </c>
      <c r="K28" s="498">
        <f t="shared" si="3"/>
        <v>-0.45867606737171956</v>
      </c>
      <c r="L28" s="345"/>
      <c r="M28" s="551"/>
    </row>
    <row r="29" spans="1:13" ht="14.35" x14ac:dyDescent="0.5">
      <c r="A29" s="315">
        <v>43620</v>
      </c>
      <c r="B29" s="78" t="s">
        <v>293</v>
      </c>
      <c r="C29" s="626">
        <v>47431</v>
      </c>
      <c r="D29" s="640">
        <v>47906</v>
      </c>
      <c r="E29" s="107">
        <f t="shared" si="8"/>
        <v>475</v>
      </c>
      <c r="F29" s="626">
        <v>47431</v>
      </c>
      <c r="G29" s="640">
        <v>47906</v>
      </c>
      <c r="H29" s="107">
        <f t="shared" si="9"/>
        <v>475</v>
      </c>
      <c r="I29" s="626">
        <v>47906</v>
      </c>
      <c r="J29" s="630">
        <f t="shared" si="2"/>
        <v>475</v>
      </c>
      <c r="K29" s="490">
        <f t="shared" si="3"/>
        <v>1.0014547447871645E-2</v>
      </c>
      <c r="L29" s="345" t="s">
        <v>294</v>
      </c>
    </row>
    <row r="30" spans="1:13" ht="14.35" x14ac:dyDescent="0.5">
      <c r="A30" s="315">
        <v>43630</v>
      </c>
      <c r="B30" s="78" t="s">
        <v>11</v>
      </c>
      <c r="C30" s="626">
        <v>88849</v>
      </c>
      <c r="D30" s="125">
        <v>91163</v>
      </c>
      <c r="E30" s="643">
        <f t="shared" si="8"/>
        <v>2314</v>
      </c>
      <c r="F30" s="626">
        <v>92000</v>
      </c>
      <c r="G30" s="643">
        <v>97424</v>
      </c>
      <c r="H30" s="643">
        <f t="shared" si="9"/>
        <v>5424</v>
      </c>
      <c r="I30" s="626">
        <v>97000</v>
      </c>
      <c r="J30" s="629">
        <f t="shared" si="2"/>
        <v>5000</v>
      </c>
      <c r="K30" s="698">
        <f t="shared" si="3"/>
        <v>5.434782608695652E-2</v>
      </c>
      <c r="L30" s="345" t="s">
        <v>273</v>
      </c>
    </row>
    <row r="31" spans="1:13" ht="14.35" x14ac:dyDescent="0.5">
      <c r="A31" s="315">
        <v>43640</v>
      </c>
      <c r="B31" s="78" t="s">
        <v>12</v>
      </c>
      <c r="C31" s="626">
        <v>9500</v>
      </c>
      <c r="D31" s="126">
        <v>13189</v>
      </c>
      <c r="E31" s="640">
        <f t="shared" si="8"/>
        <v>3689</v>
      </c>
      <c r="F31" s="626">
        <v>9500</v>
      </c>
      <c r="G31" s="640">
        <v>10813</v>
      </c>
      <c r="H31" s="640">
        <f t="shared" si="9"/>
        <v>1313</v>
      </c>
      <c r="I31" s="626">
        <v>9500</v>
      </c>
      <c r="J31" s="630">
        <f t="shared" si="2"/>
        <v>0</v>
      </c>
      <c r="K31" s="490">
        <f t="shared" si="3"/>
        <v>0</v>
      </c>
      <c r="L31" s="345" t="s">
        <v>295</v>
      </c>
    </row>
    <row r="32" spans="1:13" ht="14.35" x14ac:dyDescent="0.5">
      <c r="A32" s="315">
        <v>43650</v>
      </c>
      <c r="B32" s="78" t="s">
        <v>5</v>
      </c>
      <c r="C32" s="626">
        <v>7660</v>
      </c>
      <c r="D32" s="640">
        <v>6987</v>
      </c>
      <c r="E32" s="684">
        <f t="shared" si="8"/>
        <v>-673</v>
      </c>
      <c r="F32" s="626">
        <v>7660</v>
      </c>
      <c r="G32" s="640">
        <v>7752</v>
      </c>
      <c r="H32" s="398">
        <f t="shared" si="9"/>
        <v>92</v>
      </c>
      <c r="I32" s="626">
        <v>7660</v>
      </c>
      <c r="J32" s="637">
        <f t="shared" si="2"/>
        <v>0</v>
      </c>
      <c r="K32" s="490">
        <f t="shared" si="3"/>
        <v>0</v>
      </c>
      <c r="L32" s="590" t="s">
        <v>392</v>
      </c>
      <c r="M32" s="551"/>
    </row>
    <row r="33" spans="1:13" ht="14.7" thickBot="1" x14ac:dyDescent="0.55000000000000004">
      <c r="A33" s="318">
        <v>43000</v>
      </c>
      <c r="B33" s="155" t="s">
        <v>24</v>
      </c>
      <c r="C33" s="646">
        <f>SUM(C17:C32)</f>
        <v>455294</v>
      </c>
      <c r="D33" s="647">
        <f>SUM(D17:D32)</f>
        <v>407751</v>
      </c>
      <c r="E33" s="644">
        <f t="shared" si="8"/>
        <v>-47543</v>
      </c>
      <c r="F33" s="647">
        <f>SUM(F17:F32)</f>
        <v>453207</v>
      </c>
      <c r="G33" s="645">
        <f>SUM(G17:G32)</f>
        <v>403141</v>
      </c>
      <c r="H33" s="644">
        <f t="shared" si="9"/>
        <v>-50066</v>
      </c>
      <c r="I33" s="647">
        <f>SUM(I17:I32)</f>
        <v>435380</v>
      </c>
      <c r="J33" s="638">
        <f t="shared" si="2"/>
        <v>-17827</v>
      </c>
      <c r="K33" s="505">
        <f t="shared" si="3"/>
        <v>-3.9335226507975385E-2</v>
      </c>
      <c r="L33" s="579"/>
    </row>
    <row r="34" spans="1:13" ht="14.35" x14ac:dyDescent="0.5">
      <c r="A34" s="312"/>
      <c r="K34" s="1"/>
      <c r="L34" s="553"/>
    </row>
    <row r="35" spans="1:13" ht="14.35" x14ac:dyDescent="0.5">
      <c r="A35" s="319">
        <v>44000</v>
      </c>
      <c r="B35" s="27" t="s">
        <v>1</v>
      </c>
      <c r="C35" s="27"/>
      <c r="D35" s="27"/>
      <c r="E35" s="27"/>
      <c r="F35" s="27"/>
      <c r="G35" s="27"/>
      <c r="H35" s="27"/>
      <c r="I35" s="27"/>
      <c r="J35" s="27"/>
      <c r="K35" s="27"/>
      <c r="L35" s="591"/>
      <c r="M35" s="551"/>
    </row>
    <row r="36" spans="1:13" ht="14.35" x14ac:dyDescent="0.5">
      <c r="A36" s="320">
        <v>44100</v>
      </c>
      <c r="B36" s="78" t="s">
        <v>92</v>
      </c>
      <c r="C36" s="625">
        <v>1000</v>
      </c>
      <c r="D36" s="124">
        <v>1000</v>
      </c>
      <c r="E36" s="398">
        <f t="shared" ref="E36:E41" si="10">SUM(D36-C36)</f>
        <v>0</v>
      </c>
      <c r="F36" s="625">
        <v>1000</v>
      </c>
      <c r="G36" s="640">
        <v>1050</v>
      </c>
      <c r="H36" s="398">
        <f t="shared" ref="H36:H41" si="11">SUM(G36-F36)</f>
        <v>50</v>
      </c>
      <c r="I36" s="625">
        <v>1000</v>
      </c>
      <c r="J36" s="630">
        <f t="shared" si="2"/>
        <v>0</v>
      </c>
      <c r="K36" s="494">
        <f t="shared" si="3"/>
        <v>0</v>
      </c>
      <c r="L36" s="580" t="s">
        <v>303</v>
      </c>
    </row>
    <row r="37" spans="1:13" ht="14.35" x14ac:dyDescent="0.5">
      <c r="A37" s="320">
        <v>44100</v>
      </c>
      <c r="B37" s="78" t="s">
        <v>93</v>
      </c>
      <c r="C37" s="625">
        <v>10</v>
      </c>
      <c r="D37" s="124">
        <v>10</v>
      </c>
      <c r="E37" s="570">
        <f t="shared" si="10"/>
        <v>0</v>
      </c>
      <c r="F37" s="626">
        <v>10</v>
      </c>
      <c r="G37" s="124">
        <v>10</v>
      </c>
      <c r="H37" s="122">
        <f t="shared" si="11"/>
        <v>0</v>
      </c>
      <c r="I37" s="626">
        <v>10</v>
      </c>
      <c r="J37" s="637">
        <f t="shared" si="2"/>
        <v>0</v>
      </c>
      <c r="K37" s="490">
        <f t="shared" si="3"/>
        <v>0</v>
      </c>
      <c r="L37" s="352" t="s">
        <v>206</v>
      </c>
      <c r="M37" s="551"/>
    </row>
    <row r="38" spans="1:13" ht="14.35" x14ac:dyDescent="0.5">
      <c r="A38" s="320">
        <v>44100</v>
      </c>
      <c r="B38" s="78" t="s">
        <v>13</v>
      </c>
      <c r="C38" s="625">
        <v>300</v>
      </c>
      <c r="D38" s="125">
        <v>352</v>
      </c>
      <c r="E38" s="125">
        <f t="shared" si="10"/>
        <v>52</v>
      </c>
      <c r="F38" s="625">
        <v>300</v>
      </c>
      <c r="G38" s="125">
        <v>330</v>
      </c>
      <c r="H38" s="125">
        <f t="shared" si="11"/>
        <v>30</v>
      </c>
      <c r="I38" s="625">
        <v>300</v>
      </c>
      <c r="J38" s="651">
        <f t="shared" si="2"/>
        <v>0</v>
      </c>
      <c r="K38" s="499">
        <f t="shared" si="3"/>
        <v>0</v>
      </c>
      <c r="L38" s="352" t="s">
        <v>291</v>
      </c>
    </row>
    <row r="39" spans="1:13" ht="14.35" x14ac:dyDescent="0.5">
      <c r="A39" s="320">
        <v>44100</v>
      </c>
      <c r="B39" s="78" t="s">
        <v>14</v>
      </c>
      <c r="C39" s="626">
        <v>30</v>
      </c>
      <c r="D39" s="124">
        <v>20</v>
      </c>
      <c r="E39" s="641">
        <f t="shared" si="10"/>
        <v>-10</v>
      </c>
      <c r="F39" s="626">
        <v>30</v>
      </c>
      <c r="G39" s="692">
        <v>20</v>
      </c>
      <c r="H39" s="641">
        <f t="shared" si="11"/>
        <v>-10</v>
      </c>
      <c r="I39" s="129">
        <v>30</v>
      </c>
      <c r="J39" s="630">
        <f t="shared" si="2"/>
        <v>0</v>
      </c>
      <c r="K39" s="490">
        <f t="shared" si="3"/>
        <v>0</v>
      </c>
      <c r="L39" s="352" t="s">
        <v>244</v>
      </c>
    </row>
    <row r="40" spans="1:13" ht="14.35" x14ac:dyDescent="0.5">
      <c r="A40" s="320">
        <v>44300</v>
      </c>
      <c r="B40" s="78" t="s">
        <v>15</v>
      </c>
      <c r="C40" s="626">
        <v>30</v>
      </c>
      <c r="D40" s="124">
        <v>15</v>
      </c>
      <c r="E40" s="570">
        <f t="shared" si="10"/>
        <v>-15</v>
      </c>
      <c r="F40" s="626">
        <v>30</v>
      </c>
      <c r="G40" s="106">
        <v>30</v>
      </c>
      <c r="H40" s="122">
        <f t="shared" si="11"/>
        <v>0</v>
      </c>
      <c r="I40" s="625">
        <v>30</v>
      </c>
      <c r="J40" s="630">
        <f t="shared" si="2"/>
        <v>0</v>
      </c>
      <c r="K40" s="497">
        <f t="shared" si="3"/>
        <v>0</v>
      </c>
      <c r="L40" s="592" t="s">
        <v>236</v>
      </c>
      <c r="M40" s="551"/>
    </row>
    <row r="41" spans="1:13" ht="14.7" thickBot="1" x14ac:dyDescent="0.55000000000000004">
      <c r="A41" s="321">
        <v>44000</v>
      </c>
      <c r="B41" s="156" t="s">
        <v>25</v>
      </c>
      <c r="C41" s="648">
        <f>SUM(C36:C40)</f>
        <v>1370</v>
      </c>
      <c r="D41" s="648">
        <f>SUM(D36:D40)</f>
        <v>1397</v>
      </c>
      <c r="E41" s="683">
        <f t="shared" si="10"/>
        <v>27</v>
      </c>
      <c r="F41" s="649">
        <f>SUM(F35:F40)</f>
        <v>1370</v>
      </c>
      <c r="G41" s="649">
        <f>SUM(G35:G40)</f>
        <v>1440</v>
      </c>
      <c r="H41" s="683">
        <f t="shared" si="11"/>
        <v>70</v>
      </c>
      <c r="I41" s="649">
        <f>SUM(I35:I40)</f>
        <v>1370</v>
      </c>
      <c r="J41" s="650">
        <f t="shared" si="2"/>
        <v>0</v>
      </c>
      <c r="K41" s="506">
        <f t="shared" si="3"/>
        <v>0</v>
      </c>
      <c r="L41" s="593"/>
      <c r="M41" s="551"/>
    </row>
    <row r="42" spans="1:13" ht="14.35" x14ac:dyDescent="0.5">
      <c r="A42" s="312" t="s">
        <v>121</v>
      </c>
      <c r="C42" s="144"/>
      <c r="D42" s="139"/>
      <c r="E42" s="574"/>
      <c r="F42" s="144"/>
      <c r="G42" s="139"/>
      <c r="H42" s="574"/>
      <c r="I42" s="144"/>
      <c r="J42" s="574"/>
      <c r="K42" s="574"/>
      <c r="L42" s="574"/>
    </row>
    <row r="43" spans="1:13" ht="14.35" x14ac:dyDescent="0.5">
      <c r="A43" s="322">
        <v>45000</v>
      </c>
      <c r="B43" s="558" t="s">
        <v>16</v>
      </c>
      <c r="C43" s="138"/>
      <c r="D43" s="138"/>
      <c r="E43" s="138"/>
      <c r="F43" s="138"/>
      <c r="G43" s="138"/>
      <c r="H43" s="138"/>
      <c r="I43" s="138"/>
      <c r="J43" s="138"/>
      <c r="K43" s="138"/>
      <c r="L43" s="581" t="s">
        <v>361</v>
      </c>
    </row>
    <row r="44" spans="1:13" ht="14.35" x14ac:dyDescent="0.5">
      <c r="A44" s="3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3" ht="14.35" x14ac:dyDescent="0.5">
      <c r="A45" s="324">
        <v>46000</v>
      </c>
      <c r="B45" s="140" t="s">
        <v>17</v>
      </c>
      <c r="C45" s="141"/>
      <c r="D45" s="141"/>
      <c r="E45" s="141"/>
      <c r="F45" s="141"/>
      <c r="G45" s="141"/>
      <c r="H45" s="141"/>
      <c r="I45" s="141"/>
      <c r="J45" s="141"/>
      <c r="K45" s="141"/>
      <c r="L45" s="582"/>
    </row>
    <row r="46" spans="1:13" ht="14.35" x14ac:dyDescent="0.5">
      <c r="A46" s="325">
        <v>46110</v>
      </c>
      <c r="B46" s="78" t="s">
        <v>20</v>
      </c>
      <c r="C46" s="129">
        <v>35</v>
      </c>
      <c r="D46" s="640">
        <v>35</v>
      </c>
      <c r="E46" s="124">
        <f>SUM(D46-C46)</f>
        <v>0</v>
      </c>
      <c r="F46" s="626">
        <v>35</v>
      </c>
      <c r="G46" s="124">
        <v>67</v>
      </c>
      <c r="H46" s="124">
        <f>SUM(G46-F46)</f>
        <v>32</v>
      </c>
      <c r="I46" s="626">
        <v>50</v>
      </c>
      <c r="J46" s="637">
        <f t="shared" si="2"/>
        <v>15</v>
      </c>
      <c r="K46" s="496">
        <f t="shared" si="3"/>
        <v>0.42857142857142855</v>
      </c>
      <c r="L46" s="345" t="s">
        <v>224</v>
      </c>
    </row>
    <row r="47" spans="1:13" ht="14.35" x14ac:dyDescent="0.5">
      <c r="A47" s="326">
        <v>46435</v>
      </c>
      <c r="B47" s="2" t="s">
        <v>19</v>
      </c>
      <c r="C47" s="625">
        <v>3800</v>
      </c>
      <c r="D47" s="125">
        <v>5671</v>
      </c>
      <c r="E47" s="125">
        <f>SUM(D47-C47)</f>
        <v>1871</v>
      </c>
      <c r="F47" s="625">
        <v>4500</v>
      </c>
      <c r="G47" s="125">
        <v>4700</v>
      </c>
      <c r="H47" s="125">
        <f>SUM(G47-F47)</f>
        <v>200</v>
      </c>
      <c r="I47" s="625">
        <v>4500</v>
      </c>
      <c r="J47" s="636">
        <f t="shared" si="2"/>
        <v>0</v>
      </c>
      <c r="K47" s="499">
        <f t="shared" si="3"/>
        <v>0</v>
      </c>
      <c r="L47" s="345"/>
    </row>
    <row r="48" spans="1:13" ht="14.35" x14ac:dyDescent="0.5">
      <c r="A48" s="326">
        <v>46435</v>
      </c>
      <c r="B48" s="2" t="s">
        <v>338</v>
      </c>
      <c r="C48" s="625">
        <v>0</v>
      </c>
      <c r="D48" s="125">
        <v>71</v>
      </c>
      <c r="E48" s="643">
        <f>SUM(D48-C48)</f>
        <v>71</v>
      </c>
      <c r="F48" s="626">
        <v>100</v>
      </c>
      <c r="G48" s="125">
        <v>400</v>
      </c>
      <c r="H48" s="643">
        <f>SUM(G48-F48)</f>
        <v>300</v>
      </c>
      <c r="I48" s="626">
        <v>400</v>
      </c>
      <c r="J48" s="628">
        <f t="shared" si="2"/>
        <v>300</v>
      </c>
      <c r="K48" s="499">
        <f t="shared" si="3"/>
        <v>3</v>
      </c>
      <c r="L48" s="345" t="s">
        <v>316</v>
      </c>
    </row>
    <row r="49" spans="1:13" ht="14.35" x14ac:dyDescent="0.5">
      <c r="A49" s="326">
        <v>46500</v>
      </c>
      <c r="B49" s="2" t="s">
        <v>388</v>
      </c>
      <c r="C49" s="129">
        <v>0</v>
      </c>
      <c r="D49" s="125">
        <v>1640</v>
      </c>
      <c r="E49" s="643">
        <f>SUM(D49-C49)</f>
        <v>1640</v>
      </c>
      <c r="F49" s="129">
        <v>0</v>
      </c>
      <c r="G49" s="643">
        <v>3440</v>
      </c>
      <c r="H49" s="643">
        <f>SUM(G49-F49)</f>
        <v>3440</v>
      </c>
      <c r="I49" s="626">
        <v>0</v>
      </c>
      <c r="J49" s="628">
        <f t="shared" si="2"/>
        <v>0</v>
      </c>
      <c r="K49" s="499">
        <f t="shared" si="3"/>
        <v>0</v>
      </c>
      <c r="L49" s="345" t="s">
        <v>419</v>
      </c>
    </row>
    <row r="50" spans="1:13" ht="14.35" x14ac:dyDescent="0.5">
      <c r="A50" s="326">
        <v>46300</v>
      </c>
      <c r="B50" s="2" t="s">
        <v>314</v>
      </c>
      <c r="C50" s="129">
        <v>0</v>
      </c>
      <c r="D50" s="643">
        <v>0</v>
      </c>
      <c r="E50" s="643">
        <f>SUM(D50-C50)</f>
        <v>0</v>
      </c>
      <c r="F50" s="129">
        <v>0</v>
      </c>
      <c r="G50" s="643">
        <v>1483</v>
      </c>
      <c r="H50" s="643">
        <f>SUM(G50-F50)</f>
        <v>1483</v>
      </c>
      <c r="I50" s="129">
        <v>0</v>
      </c>
      <c r="J50" s="636">
        <f t="shared" si="2"/>
        <v>0</v>
      </c>
      <c r="K50" s="499">
        <f t="shared" si="3"/>
        <v>0</v>
      </c>
      <c r="L50" s="345"/>
      <c r="M50" s="551"/>
    </row>
    <row r="51" spans="1:13" ht="14.35" x14ac:dyDescent="0.5">
      <c r="A51" s="325"/>
      <c r="B51" s="132" t="s">
        <v>217</v>
      </c>
      <c r="C51" s="144"/>
      <c r="D51" s="143"/>
      <c r="E51" s="576"/>
      <c r="F51" s="144"/>
      <c r="G51" s="143"/>
      <c r="H51" s="576"/>
      <c r="I51" s="144"/>
      <c r="J51" s="576"/>
      <c r="K51" s="576"/>
      <c r="L51" s="576"/>
    </row>
    <row r="52" spans="1:13" ht="14.35" x14ac:dyDescent="0.5">
      <c r="A52" s="326">
        <v>46720</v>
      </c>
      <c r="B52" s="2" t="s">
        <v>165</v>
      </c>
      <c r="C52" s="626">
        <v>3500</v>
      </c>
      <c r="D52" s="124">
        <v>3890</v>
      </c>
      <c r="E52" s="122">
        <f>SUM(D52-C52)</f>
        <v>390</v>
      </c>
      <c r="F52" s="625">
        <v>3500</v>
      </c>
      <c r="G52" s="106">
        <v>4330</v>
      </c>
      <c r="H52" s="122">
        <f>SUM(G52-F52)</f>
        <v>830</v>
      </c>
      <c r="I52" s="625">
        <v>3500</v>
      </c>
      <c r="J52" s="636">
        <f t="shared" si="2"/>
        <v>0</v>
      </c>
      <c r="K52" s="494">
        <f t="shared" si="3"/>
        <v>0</v>
      </c>
      <c r="L52" s="345"/>
    </row>
    <row r="53" spans="1:13" ht="14.35" x14ac:dyDescent="0.5">
      <c r="A53" s="325">
        <v>46720</v>
      </c>
      <c r="B53" s="78" t="s">
        <v>166</v>
      </c>
      <c r="C53" s="626">
        <v>400</v>
      </c>
      <c r="D53" s="124">
        <v>590</v>
      </c>
      <c r="E53" s="622">
        <f>SUM(D53-C53)</f>
        <v>190</v>
      </c>
      <c r="F53" s="129">
        <v>400</v>
      </c>
      <c r="G53" s="640">
        <v>700</v>
      </c>
      <c r="H53" s="622">
        <f>SUM(G53-F53)</f>
        <v>300</v>
      </c>
      <c r="I53" s="129">
        <v>400</v>
      </c>
      <c r="J53" s="630">
        <f t="shared" si="2"/>
        <v>0</v>
      </c>
      <c r="K53" s="490">
        <f t="shared" si="3"/>
        <v>0</v>
      </c>
      <c r="L53" s="345"/>
      <c r="M53" s="551"/>
    </row>
    <row r="54" spans="1:13" ht="14.35" x14ac:dyDescent="0.5">
      <c r="A54" s="327"/>
      <c r="B54" s="554" t="s">
        <v>164</v>
      </c>
      <c r="C54" s="653">
        <f>SUM(C52:C53)</f>
        <v>3900</v>
      </c>
      <c r="D54" s="632">
        <f t="shared" ref="D54" si="12">SUM(D52:D53)</f>
        <v>4480</v>
      </c>
      <c r="E54" s="655">
        <f>SUM(D54-C54)</f>
        <v>580</v>
      </c>
      <c r="F54" s="653">
        <f>SUM(F52:F53)</f>
        <v>3900</v>
      </c>
      <c r="G54" s="632">
        <f t="shared" ref="G54" si="13">SUM(G52:G53)</f>
        <v>5030</v>
      </c>
      <c r="H54" s="655">
        <f>SUM(G54-F54)</f>
        <v>1130</v>
      </c>
      <c r="I54" s="653">
        <f t="shared" ref="I54" si="14">SUM(I52:I53)</f>
        <v>3900</v>
      </c>
      <c r="J54" s="656">
        <f t="shared" si="2"/>
        <v>0</v>
      </c>
      <c r="K54" s="500">
        <f t="shared" si="3"/>
        <v>0</v>
      </c>
      <c r="L54" s="594" t="s">
        <v>167</v>
      </c>
      <c r="M54" s="551"/>
    </row>
    <row r="55" spans="1:13" ht="14.7" thickBot="1" x14ac:dyDescent="0.55000000000000004">
      <c r="A55" s="328">
        <v>46000</v>
      </c>
      <c r="B55" s="157" t="s">
        <v>170</v>
      </c>
      <c r="C55" s="654">
        <f>SUM(C46:C53)</f>
        <v>7735</v>
      </c>
      <c r="D55" s="652">
        <f>SUM(D46:D53)</f>
        <v>11897</v>
      </c>
      <c r="E55" s="652">
        <f>SUM(D55-C55)</f>
        <v>4162</v>
      </c>
      <c r="F55" s="658">
        <f>SUM(F46:F53)</f>
        <v>8535</v>
      </c>
      <c r="G55" s="158">
        <f>SUM(G46:G53)</f>
        <v>15120</v>
      </c>
      <c r="H55" s="652">
        <f>SUM(G55-F55)</f>
        <v>6585</v>
      </c>
      <c r="I55" s="658">
        <f>SUM(I46:I53)</f>
        <v>8850</v>
      </c>
      <c r="J55" s="657">
        <f t="shared" si="2"/>
        <v>315</v>
      </c>
      <c r="K55" s="501">
        <f t="shared" si="3"/>
        <v>3.6906854130052721E-2</v>
      </c>
      <c r="L55" s="595" t="s">
        <v>317</v>
      </c>
      <c r="M55" s="551"/>
    </row>
    <row r="56" spans="1:13" ht="14.35" x14ac:dyDescent="0.5">
      <c r="A56" s="312"/>
      <c r="C56" s="144"/>
      <c r="D56" s="544"/>
      <c r="E56" s="574"/>
      <c r="F56" s="547"/>
      <c r="G56" s="544"/>
      <c r="H56" s="574"/>
      <c r="I56" s="547"/>
      <c r="J56" s="544"/>
      <c r="K56" s="574"/>
      <c r="L56" s="574"/>
    </row>
    <row r="57" spans="1:13" ht="14.35" x14ac:dyDescent="0.5">
      <c r="A57" s="542">
        <v>47000</v>
      </c>
      <c r="B57" s="543" t="s">
        <v>21</v>
      </c>
      <c r="C57" s="545"/>
      <c r="D57" s="577"/>
      <c r="E57" s="546"/>
      <c r="F57" s="145"/>
      <c r="G57" s="577"/>
      <c r="H57" s="546"/>
      <c r="I57" s="145"/>
      <c r="J57" s="577"/>
      <c r="K57" s="546"/>
      <c r="L57" s="583"/>
    </row>
    <row r="58" spans="1:13" ht="14.35" x14ac:dyDescent="0.5">
      <c r="A58" s="329">
        <v>47200</v>
      </c>
      <c r="B58" s="78" t="s">
        <v>22</v>
      </c>
      <c r="C58" s="625">
        <v>150</v>
      </c>
      <c r="D58" s="124">
        <v>0</v>
      </c>
      <c r="E58" s="641">
        <f>SUM(D58-C58)</f>
        <v>-150</v>
      </c>
      <c r="F58" s="129">
        <v>150</v>
      </c>
      <c r="G58" s="640">
        <v>0</v>
      </c>
      <c r="H58" s="641">
        <f>SUM(G58-F58)</f>
        <v>-150</v>
      </c>
      <c r="I58" s="129">
        <v>150</v>
      </c>
      <c r="J58" s="630">
        <f t="shared" si="2"/>
        <v>0</v>
      </c>
      <c r="K58" s="490">
        <f t="shared" si="3"/>
        <v>0</v>
      </c>
      <c r="L58" s="352" t="s">
        <v>266</v>
      </c>
      <c r="M58" s="551"/>
    </row>
    <row r="59" spans="1:13" ht="14.7" thickBot="1" x14ac:dyDescent="0.55000000000000004">
      <c r="A59" s="329">
        <v>47300</v>
      </c>
      <c r="B59" s="78" t="s">
        <v>2</v>
      </c>
      <c r="C59" s="626">
        <v>4045</v>
      </c>
      <c r="D59" s="640">
        <v>3206</v>
      </c>
      <c r="E59" s="570">
        <f>SUM(D59-C59)</f>
        <v>-839</v>
      </c>
      <c r="F59" s="626">
        <v>0</v>
      </c>
      <c r="G59" s="106">
        <v>0</v>
      </c>
      <c r="H59" s="570">
        <f>SUM(G59-F59)</f>
        <v>0</v>
      </c>
      <c r="I59" s="625">
        <v>0</v>
      </c>
      <c r="J59" s="630">
        <f t="shared" si="2"/>
        <v>0</v>
      </c>
      <c r="K59" s="693">
        <f t="shared" si="3"/>
        <v>0</v>
      </c>
      <c r="L59" s="596" t="s">
        <v>315</v>
      </c>
      <c r="M59" s="551"/>
    </row>
    <row r="60" spans="1:13" ht="14.7" thickBot="1" x14ac:dyDescent="0.55000000000000004">
      <c r="A60" s="330">
        <v>47000</v>
      </c>
      <c r="B60" s="159" t="s">
        <v>23</v>
      </c>
      <c r="C60" s="660">
        <f>SUM(C58:C59)</f>
        <v>4195</v>
      </c>
      <c r="D60" s="659">
        <f>SUM(D58:D59)</f>
        <v>3206</v>
      </c>
      <c r="E60" s="662">
        <f>SUM(D60-C60)</f>
        <v>-989</v>
      </c>
      <c r="F60" s="663">
        <f>SUM(F58:F59)</f>
        <v>150</v>
      </c>
      <c r="G60" s="661">
        <f>SUM(G58:G59)</f>
        <v>0</v>
      </c>
      <c r="H60" s="662">
        <f>SUM(G60-F60)</f>
        <v>-150</v>
      </c>
      <c r="I60" s="663">
        <f>SUM(I58:I59)</f>
        <v>150</v>
      </c>
      <c r="J60" s="758">
        <f t="shared" si="2"/>
        <v>0</v>
      </c>
      <c r="K60" s="759">
        <f t="shared" si="3"/>
        <v>0</v>
      </c>
      <c r="L60" s="597" t="s">
        <v>270</v>
      </c>
      <c r="M60" s="551"/>
    </row>
    <row r="61" spans="1:13" ht="14.35" x14ac:dyDescent="0.5">
      <c r="A61" s="312"/>
      <c r="C61" s="144"/>
      <c r="D61" s="574"/>
      <c r="E61" s="574"/>
      <c r="F61" s="144"/>
      <c r="G61" s="574"/>
      <c r="H61" s="574"/>
      <c r="I61" s="144"/>
      <c r="J61" s="574"/>
      <c r="K61" s="574"/>
      <c r="L61" s="574"/>
    </row>
    <row r="62" spans="1:13" ht="14.35" x14ac:dyDescent="0.5">
      <c r="A62" s="331">
        <v>48000</v>
      </c>
      <c r="B62" s="146" t="s">
        <v>26</v>
      </c>
      <c r="C62" s="149"/>
      <c r="D62" s="148"/>
      <c r="E62" s="148"/>
      <c r="F62" s="149"/>
      <c r="G62" s="148"/>
      <c r="H62" s="148"/>
      <c r="I62" s="149"/>
      <c r="J62" s="148"/>
      <c r="K62" s="147"/>
      <c r="L62" s="584"/>
    </row>
    <row r="63" spans="1:13" ht="14.35" x14ac:dyDescent="0.5">
      <c r="A63" s="332">
        <v>48000</v>
      </c>
      <c r="B63" s="537" t="s">
        <v>159</v>
      </c>
      <c r="C63" s="625">
        <v>10000</v>
      </c>
      <c r="D63" s="124">
        <v>10000</v>
      </c>
      <c r="E63" s="124">
        <f t="shared" ref="E63:E81" si="15">SUM(D63-C63)</f>
        <v>0</v>
      </c>
      <c r="F63" s="626">
        <v>10000</v>
      </c>
      <c r="G63" s="124">
        <v>10000</v>
      </c>
      <c r="H63" s="124">
        <f t="shared" ref="H63:H81" si="16">SUM(G63-F63)</f>
        <v>0</v>
      </c>
      <c r="I63" s="626">
        <v>10000</v>
      </c>
      <c r="J63" s="637">
        <f t="shared" si="2"/>
        <v>0</v>
      </c>
      <c r="K63" s="490">
        <f t="shared" si="3"/>
        <v>0</v>
      </c>
      <c r="L63" s="352" t="s">
        <v>231</v>
      </c>
    </row>
    <row r="64" spans="1:13" ht="14.35" x14ac:dyDescent="0.5">
      <c r="A64" s="333">
        <v>48000</v>
      </c>
      <c r="B64" s="30" t="s">
        <v>262</v>
      </c>
      <c r="C64" s="626">
        <v>15000</v>
      </c>
      <c r="D64" s="124">
        <v>15000</v>
      </c>
      <c r="E64" s="124">
        <f t="shared" si="15"/>
        <v>0</v>
      </c>
      <c r="F64" s="626">
        <v>0</v>
      </c>
      <c r="G64" s="124"/>
      <c r="H64" s="124">
        <f t="shared" si="16"/>
        <v>0</v>
      </c>
      <c r="I64" s="626">
        <v>0</v>
      </c>
      <c r="J64" s="637">
        <f t="shared" si="2"/>
        <v>0</v>
      </c>
      <c r="K64" s="490">
        <f t="shared" si="3"/>
        <v>0</v>
      </c>
      <c r="L64" s="352" t="s">
        <v>339</v>
      </c>
      <c r="M64" s="551"/>
    </row>
    <row r="65" spans="1:13" ht="14.35" x14ac:dyDescent="0.5">
      <c r="A65" s="334">
        <v>48000</v>
      </c>
      <c r="B65" s="555" t="s">
        <v>262</v>
      </c>
      <c r="C65" s="670">
        <v>0</v>
      </c>
      <c r="D65" s="751">
        <v>7000</v>
      </c>
      <c r="E65" s="751">
        <f t="shared" si="15"/>
        <v>7000</v>
      </c>
      <c r="F65" s="626">
        <v>0</v>
      </c>
      <c r="G65" s="124">
        <v>0</v>
      </c>
      <c r="H65" s="124">
        <f t="shared" si="16"/>
        <v>0</v>
      </c>
      <c r="I65" s="626">
        <v>0</v>
      </c>
      <c r="J65" s="637">
        <f t="shared" ref="J65:J74" si="17">(I65-F65)</f>
        <v>0</v>
      </c>
      <c r="K65" s="490">
        <f t="shared" si="3"/>
        <v>0</v>
      </c>
      <c r="L65" s="352" t="s">
        <v>434</v>
      </c>
      <c r="M65" s="551"/>
    </row>
    <row r="66" spans="1:13" ht="14.35" x14ac:dyDescent="0.5">
      <c r="A66" s="333">
        <v>48000</v>
      </c>
      <c r="B66" s="30" t="s">
        <v>262</v>
      </c>
      <c r="C66" s="669">
        <v>0</v>
      </c>
      <c r="D66" s="751">
        <v>40000</v>
      </c>
      <c r="E66" s="750">
        <f t="shared" si="15"/>
        <v>40000</v>
      </c>
      <c r="F66" s="626">
        <v>0</v>
      </c>
      <c r="G66" s="124">
        <v>0</v>
      </c>
      <c r="H66" s="124">
        <f t="shared" si="16"/>
        <v>0</v>
      </c>
      <c r="I66" s="626">
        <v>0</v>
      </c>
      <c r="J66" s="637">
        <f t="shared" si="17"/>
        <v>0</v>
      </c>
      <c r="K66" s="497">
        <f t="shared" si="3"/>
        <v>0</v>
      </c>
      <c r="L66" s="352" t="s">
        <v>435</v>
      </c>
      <c r="M66" s="551"/>
    </row>
    <row r="67" spans="1:13" ht="14.35" x14ac:dyDescent="0.5">
      <c r="A67" s="334">
        <v>48000</v>
      </c>
      <c r="B67" s="555" t="s">
        <v>262</v>
      </c>
      <c r="C67" s="671">
        <v>0</v>
      </c>
      <c r="D67" s="751">
        <v>3299</v>
      </c>
      <c r="E67" s="753">
        <f t="shared" si="15"/>
        <v>3299</v>
      </c>
      <c r="F67" s="626">
        <v>0</v>
      </c>
      <c r="G67" s="124">
        <v>0</v>
      </c>
      <c r="H67" s="124">
        <f t="shared" si="16"/>
        <v>0</v>
      </c>
      <c r="I67" s="626">
        <v>0</v>
      </c>
      <c r="J67" s="637">
        <f t="shared" si="17"/>
        <v>0</v>
      </c>
      <c r="K67" s="490">
        <f t="shared" si="3"/>
        <v>0</v>
      </c>
      <c r="L67" s="352" t="s">
        <v>436</v>
      </c>
      <c r="M67" s="551"/>
    </row>
    <row r="68" spans="1:13" ht="14.35" x14ac:dyDescent="0.5">
      <c r="A68" s="334">
        <v>48000</v>
      </c>
      <c r="B68" s="555" t="s">
        <v>262</v>
      </c>
      <c r="C68" s="669">
        <v>0</v>
      </c>
      <c r="D68" s="754">
        <v>3125</v>
      </c>
      <c r="E68" s="751">
        <f t="shared" si="15"/>
        <v>3125</v>
      </c>
      <c r="F68" s="626">
        <v>0</v>
      </c>
      <c r="G68" s="124"/>
      <c r="H68" s="124">
        <f t="shared" si="16"/>
        <v>0</v>
      </c>
      <c r="I68" s="626">
        <v>0</v>
      </c>
      <c r="J68" s="637">
        <f t="shared" si="17"/>
        <v>0</v>
      </c>
      <c r="K68" s="490">
        <f t="shared" si="3"/>
        <v>0</v>
      </c>
      <c r="L68" s="352" t="s">
        <v>437</v>
      </c>
      <c r="M68" s="551"/>
    </row>
    <row r="69" spans="1:13" ht="14.35" x14ac:dyDescent="0.5">
      <c r="A69" s="333">
        <v>48000</v>
      </c>
      <c r="B69" s="555" t="s">
        <v>262</v>
      </c>
      <c r="C69" s="670">
        <v>0</v>
      </c>
      <c r="D69" s="754">
        <v>2500</v>
      </c>
      <c r="E69" s="751">
        <f t="shared" si="15"/>
        <v>2500</v>
      </c>
      <c r="F69" s="626">
        <v>0</v>
      </c>
      <c r="G69" s="124">
        <v>1500</v>
      </c>
      <c r="H69" s="124">
        <f t="shared" si="16"/>
        <v>1500</v>
      </c>
      <c r="I69" s="626">
        <v>0</v>
      </c>
      <c r="J69" s="637">
        <f t="shared" si="17"/>
        <v>0</v>
      </c>
      <c r="K69" s="490">
        <f t="shared" ref="K69:K89" si="18">IF(J69&lt;&gt;0,IF(F69=0,1,(J69/F69)),0)</f>
        <v>0</v>
      </c>
      <c r="L69" s="352" t="s">
        <v>438</v>
      </c>
      <c r="M69" s="551"/>
    </row>
    <row r="70" spans="1:13" ht="14.35" x14ac:dyDescent="0.5">
      <c r="A70" s="333">
        <v>48000</v>
      </c>
      <c r="B70" s="555" t="s">
        <v>262</v>
      </c>
      <c r="C70" s="669">
        <v>0</v>
      </c>
      <c r="D70" s="753">
        <v>11700</v>
      </c>
      <c r="E70" s="751">
        <v>11700</v>
      </c>
      <c r="F70" s="674">
        <v>25950</v>
      </c>
      <c r="G70" s="622">
        <v>0</v>
      </c>
      <c r="H70" s="641">
        <f t="shared" si="16"/>
        <v>-25950</v>
      </c>
      <c r="I70" s="674">
        <v>0</v>
      </c>
      <c r="J70" s="629">
        <f t="shared" si="17"/>
        <v>-25950</v>
      </c>
      <c r="K70" s="498">
        <f t="shared" si="18"/>
        <v>-1</v>
      </c>
      <c r="L70" s="352" t="s">
        <v>440</v>
      </c>
    </row>
    <row r="71" spans="1:13" ht="14.35" x14ac:dyDescent="0.5">
      <c r="A71" s="333">
        <v>48000</v>
      </c>
      <c r="B71" s="555" t="s">
        <v>262</v>
      </c>
      <c r="C71" s="670">
        <v>0</v>
      </c>
      <c r="D71" s="622">
        <v>0</v>
      </c>
      <c r="E71" s="398">
        <f t="shared" si="15"/>
        <v>0</v>
      </c>
      <c r="F71" s="625">
        <v>55000</v>
      </c>
      <c r="G71" s="622">
        <v>0</v>
      </c>
      <c r="H71" s="684">
        <f t="shared" si="16"/>
        <v>-55000</v>
      </c>
      <c r="I71" s="625">
        <v>0</v>
      </c>
      <c r="J71" s="629">
        <f t="shared" si="17"/>
        <v>-55000</v>
      </c>
      <c r="K71" s="498">
        <f t="shared" si="18"/>
        <v>-1</v>
      </c>
      <c r="L71" s="585" t="s">
        <v>394</v>
      </c>
      <c r="M71" s="551"/>
    </row>
    <row r="72" spans="1:13" ht="14.5" customHeight="1" x14ac:dyDescent="0.5">
      <c r="A72" s="333">
        <v>48000</v>
      </c>
      <c r="B72" s="555" t="s">
        <v>353</v>
      </c>
      <c r="C72" s="625">
        <v>0</v>
      </c>
      <c r="D72" s="664">
        <v>0</v>
      </c>
      <c r="E72" s="713">
        <f t="shared" si="15"/>
        <v>0</v>
      </c>
      <c r="F72" s="625">
        <v>5000</v>
      </c>
      <c r="G72" s="122">
        <v>0</v>
      </c>
      <c r="H72" s="570">
        <f t="shared" si="16"/>
        <v>-5000</v>
      </c>
      <c r="I72" s="625">
        <v>5000</v>
      </c>
      <c r="J72" s="630">
        <f t="shared" si="17"/>
        <v>0</v>
      </c>
      <c r="K72" s="497">
        <f t="shared" si="18"/>
        <v>0</v>
      </c>
      <c r="L72" s="585" t="s">
        <v>348</v>
      </c>
      <c r="M72" s="551"/>
    </row>
    <row r="73" spans="1:13" ht="14.5" customHeight="1" x14ac:dyDescent="0.5">
      <c r="A73" s="333">
        <v>48000</v>
      </c>
      <c r="B73" s="555" t="s">
        <v>353</v>
      </c>
      <c r="C73" s="625"/>
      <c r="D73" s="664"/>
      <c r="E73" s="713"/>
      <c r="F73" s="625">
        <v>0</v>
      </c>
      <c r="G73" s="122">
        <v>16458</v>
      </c>
      <c r="H73" s="122">
        <f t="shared" si="16"/>
        <v>16458</v>
      </c>
      <c r="I73" s="625">
        <v>0</v>
      </c>
      <c r="J73" s="630">
        <v>0</v>
      </c>
      <c r="K73" s="497">
        <f t="shared" si="18"/>
        <v>0</v>
      </c>
      <c r="L73" s="585" t="s">
        <v>464</v>
      </c>
      <c r="M73" s="551"/>
    </row>
    <row r="74" spans="1:13" ht="14.5" customHeight="1" x14ac:dyDescent="0.5">
      <c r="A74" s="334">
        <v>48000</v>
      </c>
      <c r="B74" s="555" t="s">
        <v>399</v>
      </c>
      <c r="C74" s="625">
        <v>0</v>
      </c>
      <c r="D74" s="664">
        <v>0</v>
      </c>
      <c r="E74" s="713">
        <v>0</v>
      </c>
      <c r="F74" s="625">
        <v>0</v>
      </c>
      <c r="G74" s="122">
        <v>7399</v>
      </c>
      <c r="H74" s="713">
        <v>0</v>
      </c>
      <c r="I74" s="625">
        <v>0</v>
      </c>
      <c r="J74" s="630">
        <f t="shared" si="17"/>
        <v>0</v>
      </c>
      <c r="K74" s="490">
        <f t="shared" si="18"/>
        <v>0</v>
      </c>
      <c r="L74" s="585" t="s">
        <v>400</v>
      </c>
      <c r="M74" s="551"/>
    </row>
    <row r="75" spans="1:13" ht="14.5" customHeight="1" x14ac:dyDescent="0.5">
      <c r="A75" s="334">
        <v>48000</v>
      </c>
      <c r="B75" s="555" t="s">
        <v>416</v>
      </c>
      <c r="C75" s="625">
        <v>0</v>
      </c>
      <c r="D75" s="664">
        <v>0</v>
      </c>
      <c r="E75" s="713">
        <v>0</v>
      </c>
      <c r="F75" s="625">
        <v>0</v>
      </c>
      <c r="G75" s="122">
        <v>11550</v>
      </c>
      <c r="H75" s="713">
        <v>0</v>
      </c>
      <c r="I75" s="625">
        <v>0</v>
      </c>
      <c r="J75" s="630">
        <v>0</v>
      </c>
      <c r="K75" s="490">
        <f t="shared" si="18"/>
        <v>0</v>
      </c>
      <c r="L75" s="585" t="s">
        <v>463</v>
      </c>
      <c r="M75" s="551"/>
    </row>
    <row r="76" spans="1:13" ht="14.35" x14ac:dyDescent="0.5">
      <c r="A76" s="334">
        <v>48500</v>
      </c>
      <c r="B76" s="80" t="s">
        <v>32</v>
      </c>
      <c r="C76" s="625">
        <v>5000</v>
      </c>
      <c r="D76" s="126">
        <v>100</v>
      </c>
      <c r="E76" s="122">
        <f t="shared" si="15"/>
        <v>-4900</v>
      </c>
      <c r="F76" s="625">
        <v>61685</v>
      </c>
      <c r="G76" s="124">
        <v>61685</v>
      </c>
      <c r="H76" s="122">
        <f t="shared" si="16"/>
        <v>0</v>
      </c>
      <c r="I76" s="625">
        <v>0</v>
      </c>
      <c r="J76" s="629">
        <f t="shared" ref="J76:J81" si="19">(I76-F76)</f>
        <v>-61685</v>
      </c>
      <c r="K76" s="498">
        <f t="shared" si="18"/>
        <v>-1</v>
      </c>
      <c r="L76" s="352" t="s">
        <v>366</v>
      </c>
      <c r="M76" s="551"/>
    </row>
    <row r="77" spans="1:13" ht="14.35" x14ac:dyDescent="0.5">
      <c r="A77" s="335">
        <v>48300</v>
      </c>
      <c r="B77" s="80" t="s">
        <v>27</v>
      </c>
      <c r="C77" s="625">
        <v>200</v>
      </c>
      <c r="D77" s="126">
        <v>350</v>
      </c>
      <c r="E77" s="122">
        <f t="shared" si="15"/>
        <v>150</v>
      </c>
      <c r="F77" s="625">
        <v>200</v>
      </c>
      <c r="G77" s="124">
        <v>25</v>
      </c>
      <c r="H77" s="570">
        <f t="shared" si="16"/>
        <v>-175</v>
      </c>
      <c r="I77" s="741">
        <v>100</v>
      </c>
      <c r="J77" s="629">
        <f t="shared" si="19"/>
        <v>-100</v>
      </c>
      <c r="K77" s="502">
        <f t="shared" si="18"/>
        <v>-0.5</v>
      </c>
      <c r="L77" s="592" t="s">
        <v>401</v>
      </c>
      <c r="M77" s="551"/>
    </row>
    <row r="78" spans="1:13" ht="14.35" x14ac:dyDescent="0.5">
      <c r="A78" s="335">
        <v>48100</v>
      </c>
      <c r="B78" s="80" t="s">
        <v>123</v>
      </c>
      <c r="C78" s="626">
        <v>200</v>
      </c>
      <c r="D78" s="640">
        <v>439</v>
      </c>
      <c r="E78" s="122">
        <f t="shared" si="15"/>
        <v>239</v>
      </c>
      <c r="F78" s="626">
        <v>200</v>
      </c>
      <c r="G78" s="130">
        <v>2200</v>
      </c>
      <c r="H78" s="122">
        <f t="shared" si="16"/>
        <v>2000</v>
      </c>
      <c r="I78" s="625">
        <v>1800</v>
      </c>
      <c r="J78" s="630">
        <f t="shared" si="19"/>
        <v>1600</v>
      </c>
      <c r="K78" s="494">
        <f t="shared" si="18"/>
        <v>8</v>
      </c>
      <c r="L78" s="352" t="s">
        <v>225</v>
      </c>
      <c r="M78" s="551"/>
    </row>
    <row r="79" spans="1:13" ht="14.35" x14ac:dyDescent="0.5">
      <c r="A79" s="335">
        <v>48400</v>
      </c>
      <c r="B79" s="80" t="s">
        <v>207</v>
      </c>
      <c r="C79" s="625">
        <v>356</v>
      </c>
      <c r="D79" s="665">
        <v>414</v>
      </c>
      <c r="E79" s="122">
        <f t="shared" si="15"/>
        <v>58</v>
      </c>
      <c r="F79" s="625">
        <v>356</v>
      </c>
      <c r="G79" s="124">
        <v>315</v>
      </c>
      <c r="H79" s="570">
        <f t="shared" si="16"/>
        <v>-41</v>
      </c>
      <c r="I79" s="625">
        <v>356</v>
      </c>
      <c r="J79" s="630">
        <f t="shared" si="19"/>
        <v>0</v>
      </c>
      <c r="K79" s="497">
        <f t="shared" si="18"/>
        <v>0</v>
      </c>
      <c r="L79" s="592" t="s">
        <v>393</v>
      </c>
      <c r="M79" s="551"/>
    </row>
    <row r="80" spans="1:13" ht="14.35" x14ac:dyDescent="0.5">
      <c r="A80" s="336">
        <v>48900</v>
      </c>
      <c r="B80" s="81" t="s">
        <v>33</v>
      </c>
      <c r="C80" s="672">
        <v>0</v>
      </c>
      <c r="D80" s="640">
        <v>1726</v>
      </c>
      <c r="E80" s="124">
        <f t="shared" si="15"/>
        <v>1726</v>
      </c>
      <c r="F80" s="675">
        <v>0</v>
      </c>
      <c r="G80" s="124">
        <v>2201</v>
      </c>
      <c r="H80" s="124">
        <f t="shared" si="16"/>
        <v>2201</v>
      </c>
      <c r="I80" s="675">
        <v>0</v>
      </c>
      <c r="J80" s="628">
        <f t="shared" si="19"/>
        <v>0</v>
      </c>
      <c r="K80" s="497">
        <f t="shared" si="18"/>
        <v>0</v>
      </c>
      <c r="L80" s="352" t="s">
        <v>439</v>
      </c>
    </row>
    <row r="81" spans="1:12" ht="14.7" thickBot="1" x14ac:dyDescent="0.55000000000000004">
      <c r="A81" s="337">
        <v>48000</v>
      </c>
      <c r="B81" s="538" t="s">
        <v>28</v>
      </c>
      <c r="C81" s="673">
        <f>SUM(C63:C80)</f>
        <v>30756</v>
      </c>
      <c r="D81" s="666">
        <f>SUM(D63:D80)</f>
        <v>95653</v>
      </c>
      <c r="E81" s="738">
        <f t="shared" si="15"/>
        <v>64897</v>
      </c>
      <c r="F81" s="676">
        <f>SUM(F63:F80)</f>
        <v>158391</v>
      </c>
      <c r="G81" s="539">
        <f>SUM(G63:G80)</f>
        <v>113333</v>
      </c>
      <c r="H81" s="685">
        <f t="shared" si="16"/>
        <v>-45058</v>
      </c>
      <c r="I81" s="676">
        <f>SUM(I63:I80)</f>
        <v>17256</v>
      </c>
      <c r="J81" s="699">
        <f t="shared" si="19"/>
        <v>-141135</v>
      </c>
      <c r="K81" s="700">
        <f t="shared" si="18"/>
        <v>-0.89105441597060442</v>
      </c>
      <c r="L81" s="679" t="s">
        <v>267</v>
      </c>
    </row>
    <row r="82" spans="1:12" ht="14.35" x14ac:dyDescent="0.5">
      <c r="A82" s="312"/>
      <c r="D82" s="553"/>
      <c r="L82" s="553"/>
    </row>
    <row r="83" spans="1:12" ht="14.35" x14ac:dyDescent="0.5">
      <c r="A83" s="338">
        <v>49000</v>
      </c>
      <c r="B83" s="150" t="s">
        <v>29</v>
      </c>
      <c r="C83" s="151"/>
      <c r="D83" s="151"/>
      <c r="E83" s="151"/>
      <c r="F83" s="151"/>
      <c r="G83" s="151"/>
      <c r="H83" s="151"/>
      <c r="I83" s="151"/>
      <c r="J83" s="151"/>
      <c r="K83" s="151"/>
      <c r="L83" s="586"/>
    </row>
    <row r="84" spans="1:12" ht="14.35" x14ac:dyDescent="0.5">
      <c r="A84" s="339">
        <v>49100</v>
      </c>
      <c r="B84" s="485" t="s">
        <v>268</v>
      </c>
      <c r="C84" s="625">
        <v>0</v>
      </c>
      <c r="D84" s="667">
        <v>0</v>
      </c>
      <c r="E84" s="640">
        <f>SUM(D84-C84)</f>
        <v>0</v>
      </c>
      <c r="F84" s="129">
        <v>0</v>
      </c>
      <c r="G84" s="640">
        <v>0</v>
      </c>
      <c r="H84" s="640">
        <f>SUM(G84-F84)</f>
        <v>0</v>
      </c>
      <c r="I84" s="129">
        <v>0</v>
      </c>
      <c r="J84" s="636">
        <f>(I84-F84)</f>
        <v>0</v>
      </c>
      <c r="K84" s="490">
        <f t="shared" si="18"/>
        <v>0</v>
      </c>
      <c r="L84" s="345" t="s">
        <v>269</v>
      </c>
    </row>
    <row r="85" spans="1:12" ht="14.35" x14ac:dyDescent="0.5">
      <c r="A85" s="556">
        <v>49100</v>
      </c>
      <c r="B85" s="485" t="s">
        <v>308</v>
      </c>
      <c r="C85" s="625">
        <v>90000</v>
      </c>
      <c r="D85" s="667">
        <v>0</v>
      </c>
      <c r="E85" s="570">
        <f>SUM(D85-C85)</f>
        <v>-90000</v>
      </c>
      <c r="F85" s="625">
        <v>120000</v>
      </c>
      <c r="G85" s="124">
        <v>0</v>
      </c>
      <c r="H85" s="570">
        <f>SUM(G85-F85)</f>
        <v>-120000</v>
      </c>
      <c r="I85" s="625">
        <v>0</v>
      </c>
      <c r="J85" s="629">
        <f>(I85-F85)</f>
        <v>-120000</v>
      </c>
      <c r="K85" s="695">
        <f t="shared" si="18"/>
        <v>-1</v>
      </c>
      <c r="L85" s="345" t="s">
        <v>395</v>
      </c>
    </row>
    <row r="86" spans="1:12" ht="14.35" x14ac:dyDescent="0.5">
      <c r="A86" s="557">
        <v>49100</v>
      </c>
      <c r="B86" s="534" t="s">
        <v>336</v>
      </c>
      <c r="C86" s="625"/>
      <c r="D86" s="640">
        <v>0</v>
      </c>
      <c r="E86" s="504">
        <f>SUM(D86-C86)</f>
        <v>0</v>
      </c>
      <c r="F86" s="625">
        <v>256000</v>
      </c>
      <c r="G86" s="640">
        <v>500000</v>
      </c>
      <c r="H86" s="742">
        <f>SUM(G86-F86)</f>
        <v>244000</v>
      </c>
      <c r="I86" s="625">
        <v>0</v>
      </c>
      <c r="J86" s="629">
        <f>(I86-F86)</f>
        <v>-256000</v>
      </c>
      <c r="K86" s="776">
        <f t="shared" si="18"/>
        <v>-1</v>
      </c>
      <c r="L86" s="345" t="s">
        <v>355</v>
      </c>
    </row>
    <row r="87" spans="1:12" ht="14.35" x14ac:dyDescent="0.5">
      <c r="A87" s="339">
        <v>49100</v>
      </c>
      <c r="B87" s="534" t="s">
        <v>447</v>
      </c>
      <c r="C87" s="752">
        <v>0</v>
      </c>
      <c r="D87" s="752">
        <v>0</v>
      </c>
      <c r="E87" s="752">
        <v>0</v>
      </c>
      <c r="F87" s="752">
        <v>0</v>
      </c>
      <c r="G87" s="774">
        <v>110000</v>
      </c>
      <c r="H87" s="622">
        <f>SUM(G87-F87)</f>
        <v>110000</v>
      </c>
      <c r="I87" s="674">
        <v>0</v>
      </c>
      <c r="J87" s="775">
        <f>(I87-F87)</f>
        <v>0</v>
      </c>
      <c r="K87" s="777">
        <f t="shared" si="18"/>
        <v>0</v>
      </c>
      <c r="L87" s="345" t="s">
        <v>448</v>
      </c>
    </row>
    <row r="88" spans="1:12" ht="14.7" thickBot="1" x14ac:dyDescent="0.55000000000000004">
      <c r="A88" s="486">
        <v>49000</v>
      </c>
      <c r="B88" s="487" t="s">
        <v>34</v>
      </c>
      <c r="C88" s="677">
        <f t="shared" ref="C88:E88" si="20">SUM(C84:C86)</f>
        <v>90000</v>
      </c>
      <c r="D88" s="668">
        <f>SUM(D84:D87)</f>
        <v>0</v>
      </c>
      <c r="E88" s="702">
        <f t="shared" si="20"/>
        <v>-90000</v>
      </c>
      <c r="F88" s="694">
        <f>SUM(F84:F87)</f>
        <v>376000</v>
      </c>
      <c r="G88" s="677">
        <f>SUM(G84:G87)</f>
        <v>610000</v>
      </c>
      <c r="H88" s="749">
        <f>SUM(H84:H87)</f>
        <v>234000</v>
      </c>
      <c r="I88" s="678">
        <f>SUM(I84:I87)</f>
        <v>0</v>
      </c>
      <c r="J88" s="696">
        <f>(I88-F88)</f>
        <v>-376000</v>
      </c>
      <c r="K88" s="697">
        <f t="shared" si="18"/>
        <v>-1</v>
      </c>
      <c r="L88" s="598" t="s">
        <v>237</v>
      </c>
    </row>
    <row r="89" spans="1:12" ht="34" customHeight="1" thickBot="1" x14ac:dyDescent="0.55000000000000004">
      <c r="A89" s="467"/>
      <c r="B89" s="491" t="s">
        <v>307</v>
      </c>
      <c r="C89" s="415">
        <f t="shared" ref="C89:J89" si="21">SUM(C10,C33,C41,C55,C60,C81,C88)</f>
        <v>679070</v>
      </c>
      <c r="D89" s="415">
        <f t="shared" si="21"/>
        <v>620828</v>
      </c>
      <c r="E89" s="739">
        <f t="shared" si="21"/>
        <v>-58242</v>
      </c>
      <c r="F89" s="415">
        <f t="shared" si="21"/>
        <v>1053258</v>
      </c>
      <c r="G89" s="415">
        <f t="shared" si="21"/>
        <v>1206580</v>
      </c>
      <c r="H89" s="739">
        <f t="shared" si="21"/>
        <v>153322</v>
      </c>
      <c r="I89" s="415">
        <f t="shared" si="21"/>
        <v>554111</v>
      </c>
      <c r="J89" s="739">
        <f t="shared" si="21"/>
        <v>-499147</v>
      </c>
      <c r="K89" s="507">
        <f t="shared" si="18"/>
        <v>-0.4739076275708326</v>
      </c>
      <c r="L89" s="599" t="s">
        <v>396</v>
      </c>
    </row>
    <row r="90" spans="1:12" ht="57.75" customHeight="1" thickBot="1" x14ac:dyDescent="0.55000000000000004">
      <c r="A90" s="152"/>
      <c r="B90" s="152"/>
      <c r="C90" s="152"/>
      <c r="D90" s="153"/>
      <c r="E90" s="153"/>
      <c r="F90" s="153"/>
      <c r="G90" s="153"/>
      <c r="H90" s="153"/>
      <c r="I90" s="153"/>
      <c r="J90" s="153"/>
      <c r="K90" s="153"/>
      <c r="L90" s="153"/>
    </row>
    <row r="91" spans="1:12" ht="14.35" x14ac:dyDescent="0.5">
      <c r="A91" s="34"/>
      <c r="D91" s="121"/>
      <c r="E91" s="121"/>
      <c r="F91" s="121"/>
      <c r="G91" s="121"/>
      <c r="H91" s="121"/>
      <c r="I91" s="121"/>
      <c r="J91" s="121"/>
      <c r="K91" s="121"/>
      <c r="L91" s="128"/>
    </row>
    <row r="92" spans="1:12" ht="14.35" x14ac:dyDescent="0.5">
      <c r="A92" s="34"/>
      <c r="D92" s="121"/>
      <c r="E92" s="121"/>
      <c r="F92" s="121"/>
      <c r="G92" s="121"/>
      <c r="H92" s="121"/>
      <c r="I92" s="121"/>
      <c r="J92" s="121"/>
      <c r="K92" s="121"/>
      <c r="L92" s="128"/>
    </row>
    <row r="93" spans="1:12" ht="14.35" x14ac:dyDescent="0.5">
      <c r="A93" s="34"/>
      <c r="D93" s="121"/>
      <c r="E93" s="121"/>
      <c r="F93" s="121"/>
      <c r="G93" s="121"/>
      <c r="H93" s="121"/>
      <c r="I93" s="121"/>
      <c r="J93" s="121"/>
      <c r="K93" s="121"/>
      <c r="L93" s="128"/>
    </row>
    <row r="94" spans="1:12" ht="14.35" x14ac:dyDescent="0.5">
      <c r="A94" s="34"/>
      <c r="D94" s="121"/>
      <c r="E94" s="121"/>
      <c r="F94" s="121"/>
      <c r="G94" s="121"/>
      <c r="H94" s="121"/>
      <c r="I94" s="121"/>
      <c r="J94" s="121"/>
      <c r="K94" s="121"/>
      <c r="L94" s="128"/>
    </row>
    <row r="95" spans="1:12" ht="14.35" x14ac:dyDescent="0.5">
      <c r="A95" s="34"/>
      <c r="D95" s="121"/>
      <c r="E95" s="121"/>
      <c r="F95" s="121"/>
      <c r="G95" s="121"/>
      <c r="H95" s="121"/>
      <c r="I95" s="121"/>
      <c r="J95" s="121"/>
      <c r="K95" s="121"/>
      <c r="L95" s="128"/>
    </row>
    <row r="96" spans="1:12" ht="14.35" x14ac:dyDescent="0.5">
      <c r="A96" s="34"/>
      <c r="D96" s="121"/>
      <c r="E96" s="121"/>
      <c r="F96" s="121"/>
      <c r="G96" s="121"/>
      <c r="H96" s="121"/>
      <c r="I96" s="121"/>
      <c r="J96" s="121"/>
      <c r="K96" s="121"/>
      <c r="L96" s="128"/>
    </row>
    <row r="97" spans="1:12" ht="14.35" x14ac:dyDescent="0.5">
      <c r="A97" s="34"/>
      <c r="D97" s="121"/>
      <c r="E97" s="121"/>
      <c r="F97" s="121"/>
      <c r="G97" s="121"/>
      <c r="H97" s="121"/>
      <c r="I97" s="121"/>
      <c r="J97" s="121"/>
      <c r="K97" s="121"/>
      <c r="L97" s="128"/>
    </row>
    <row r="98" spans="1:12" ht="14.35" x14ac:dyDescent="0.5">
      <c r="A98" s="34"/>
      <c r="D98" s="121"/>
      <c r="E98" s="121"/>
      <c r="F98" s="121"/>
      <c r="G98" s="121"/>
      <c r="H98" s="121"/>
      <c r="I98" s="121"/>
      <c r="J98" s="121"/>
      <c r="K98" s="121"/>
      <c r="L98" s="128"/>
    </row>
    <row r="99" spans="1:12" ht="14.35" x14ac:dyDescent="0.5">
      <c r="A99" s="34"/>
      <c r="D99" s="121"/>
      <c r="E99" s="121"/>
      <c r="F99" s="121"/>
      <c r="G99" s="121"/>
      <c r="H99" s="121"/>
      <c r="I99" s="121"/>
      <c r="J99" s="121"/>
      <c r="K99" s="121"/>
      <c r="L99" s="128"/>
    </row>
    <row r="100" spans="1:12" ht="14.35" x14ac:dyDescent="0.5">
      <c r="A100" s="34"/>
      <c r="D100" s="121"/>
      <c r="E100" s="121"/>
      <c r="F100" s="121"/>
      <c r="G100" s="121"/>
      <c r="H100" s="121"/>
      <c r="I100" s="121"/>
      <c r="J100" s="121"/>
      <c r="K100" s="121"/>
      <c r="L100" s="128"/>
    </row>
  </sheetData>
  <mergeCells count="1">
    <mergeCell ref="A1:L1"/>
  </mergeCells>
  <printOptions horizontalCentered="1" verticalCentered="1"/>
  <pageMargins left="0.25" right="0.25" top="0.75" bottom="0.75" header="0.3" footer="0.3"/>
  <pageSetup paperSize="5" scale="73" fitToHeight="0" orientation="landscape" r:id="rId1"/>
  <headerFooter>
    <oddHeader>&amp;C&amp;"-,Bold"&amp;18Town of Draper 2024 Proposed Detail Budget- REVENUES&amp;R&amp;12Page &amp;P of &amp;N</oddHeader>
  </headerFooter>
  <rowBreaks count="1" manualBreakCount="1">
    <brk id="33" max="16383" man="1"/>
  </rowBreaks>
  <ignoredErrors>
    <ignoredError sqref="E10 E33 E54:E55 E60 E81 H10 H81 H60 H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D50E-F3D3-4509-A1D9-124C3694B42D}">
  <sheetPr>
    <tabColor theme="5" tint="0.39997558519241921"/>
    <pageSetUpPr fitToPage="1"/>
  </sheetPr>
  <dimension ref="A1:O207"/>
  <sheetViews>
    <sheetView showGridLines="0" view="pageLayout" topLeftCell="C165" zoomScaleNormal="78" workbookViewId="0">
      <selection activeCell="K119" sqref="K119"/>
    </sheetView>
  </sheetViews>
  <sheetFormatPr defaultColWidth="8.703125" defaultRowHeight="14.35" x14ac:dyDescent="0.5"/>
  <cols>
    <col min="1" max="1" width="7.05859375" style="37" customWidth="1"/>
    <col min="2" max="2" width="1.3515625" style="37" customWidth="1"/>
    <col min="3" max="3" width="1.05859375" style="37" customWidth="1"/>
    <col min="4" max="4" width="43" style="3" bestFit="1" customWidth="1"/>
    <col min="5" max="5" width="14.17578125" style="3" customWidth="1"/>
    <col min="6" max="7" width="14.05859375" style="513" customWidth="1"/>
    <col min="8" max="8" width="14.05859375" style="168" customWidth="1"/>
    <col min="9" max="10" width="14.05859375" style="513" customWidth="1"/>
    <col min="11" max="11" width="14.05859375" style="168" customWidth="1"/>
    <col min="12" max="12" width="13.29296875" style="120" customWidth="1"/>
    <col min="13" max="13" width="9.29296875" style="120" customWidth="1"/>
    <col min="14" max="14" width="75.52734375" style="119" customWidth="1"/>
  </cols>
  <sheetData>
    <row r="1" spans="1:15" s="508" customFormat="1" ht="33.75" customHeight="1" thickTop="1" thickBot="1" x14ac:dyDescent="1.25">
      <c r="A1" s="838" t="s">
        <v>378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40"/>
    </row>
    <row r="2" spans="1:15" ht="60.75" customHeight="1" thickBot="1" x14ac:dyDescent="0.55000000000000004">
      <c r="A2" s="841" t="s">
        <v>130</v>
      </c>
      <c r="B2" s="842"/>
      <c r="C2" s="842"/>
      <c r="D2" s="842"/>
      <c r="E2" s="517" t="s">
        <v>311</v>
      </c>
      <c r="F2" s="514" t="s">
        <v>381</v>
      </c>
      <c r="G2" s="514" t="s">
        <v>397</v>
      </c>
      <c r="H2" s="517" t="s">
        <v>382</v>
      </c>
      <c r="I2" s="514" t="s">
        <v>387</v>
      </c>
      <c r="J2" s="514" t="s">
        <v>432</v>
      </c>
      <c r="K2" s="517" t="s">
        <v>384</v>
      </c>
      <c r="L2" s="473" t="s">
        <v>385</v>
      </c>
      <c r="M2" s="474" t="s">
        <v>386</v>
      </c>
      <c r="N2" s="475" t="s">
        <v>30</v>
      </c>
    </row>
    <row r="3" spans="1:15" x14ac:dyDescent="0.5">
      <c r="A3" s="468">
        <v>51000</v>
      </c>
      <c r="B3" s="52"/>
      <c r="C3" s="40"/>
      <c r="D3" s="378" t="s">
        <v>171</v>
      </c>
      <c r="E3" s="470"/>
      <c r="F3" s="470"/>
      <c r="G3" s="470"/>
      <c r="H3" s="470"/>
      <c r="I3" s="470"/>
      <c r="J3" s="470"/>
      <c r="K3" s="470"/>
      <c r="L3" s="469"/>
      <c r="M3" s="469"/>
      <c r="N3" s="471"/>
      <c r="O3" s="551"/>
    </row>
    <row r="4" spans="1:15" x14ac:dyDescent="0.5">
      <c r="A4" s="53">
        <v>51100</v>
      </c>
      <c r="B4" s="54"/>
      <c r="C4" s="422"/>
      <c r="D4" s="379" t="s">
        <v>181</v>
      </c>
      <c r="E4" s="380"/>
      <c r="F4" s="380"/>
      <c r="G4" s="380"/>
      <c r="H4" s="380"/>
      <c r="I4" s="380"/>
      <c r="J4" s="380"/>
      <c r="K4" s="380"/>
      <c r="L4" s="169"/>
      <c r="M4" s="169"/>
      <c r="N4" s="67"/>
    </row>
    <row r="5" spans="1:15" x14ac:dyDescent="0.5">
      <c r="A5" s="827">
        <v>51000</v>
      </c>
      <c r="B5" s="828"/>
      <c r="C5" s="423"/>
      <c r="D5" s="4" t="s">
        <v>42</v>
      </c>
      <c r="E5" s="164">
        <v>15000</v>
      </c>
      <c r="F5" s="509">
        <v>15000</v>
      </c>
      <c r="G5" s="509">
        <f>SUM(F5-E5)</f>
        <v>0</v>
      </c>
      <c r="H5" s="164">
        <v>15000</v>
      </c>
      <c r="I5" s="509">
        <v>15000</v>
      </c>
      <c r="J5" s="509">
        <f>SUM(I5-H5)</f>
        <v>0</v>
      </c>
      <c r="K5" s="164">
        <v>15000</v>
      </c>
      <c r="L5" s="343">
        <f>SUM(K5-H5)</f>
        <v>0</v>
      </c>
      <c r="M5" s="344">
        <f>IF(L5&lt;&gt;0,IF(H5=0,1,(L5/H5)),0)</f>
        <v>0</v>
      </c>
      <c r="N5" s="345"/>
    </row>
    <row r="6" spans="1:15" x14ac:dyDescent="0.5">
      <c r="A6" s="827">
        <v>51000</v>
      </c>
      <c r="B6" s="828"/>
      <c r="C6" s="423"/>
      <c r="D6" s="4" t="s">
        <v>253</v>
      </c>
      <c r="E6" s="164">
        <v>1800</v>
      </c>
      <c r="F6" s="509">
        <v>1750</v>
      </c>
      <c r="G6" s="518">
        <f t="shared" ref="G6:G68" si="0">SUM(F6-E6)</f>
        <v>-50</v>
      </c>
      <c r="H6" s="164">
        <v>1800</v>
      </c>
      <c r="I6" s="509">
        <v>1800</v>
      </c>
      <c r="J6" s="704">
        <f t="shared" ref="J6:J69" si="1">SUM(I6-H6)</f>
        <v>0</v>
      </c>
      <c r="K6" s="164">
        <v>2000</v>
      </c>
      <c r="L6" s="343">
        <f>SUM(K6-H6)</f>
        <v>200</v>
      </c>
      <c r="M6" s="344">
        <f>IF(L6&lt;&gt;0,IF(H6=0,1,(L6/H6)),0)</f>
        <v>0.1111111111111111</v>
      </c>
      <c r="N6" s="345"/>
    </row>
    <row r="7" spans="1:15" x14ac:dyDescent="0.5">
      <c r="A7" s="827"/>
      <c r="B7" s="828"/>
      <c r="C7" s="423"/>
      <c r="D7" s="177" t="s">
        <v>168</v>
      </c>
      <c r="E7" s="210"/>
      <c r="F7" s="210"/>
      <c r="G7" s="210"/>
      <c r="H7" s="210"/>
      <c r="I7" s="210"/>
      <c r="J7" s="743"/>
      <c r="K7" s="210"/>
      <c r="L7" s="183"/>
      <c r="M7" s="207"/>
      <c r="N7" s="208"/>
    </row>
    <row r="8" spans="1:15" x14ac:dyDescent="0.5">
      <c r="A8" s="827">
        <v>51100</v>
      </c>
      <c r="B8" s="828"/>
      <c r="C8" s="423"/>
      <c r="D8" s="4" t="s">
        <v>241</v>
      </c>
      <c r="E8" s="164">
        <v>1000</v>
      </c>
      <c r="F8" s="509">
        <v>516</v>
      </c>
      <c r="G8" s="518">
        <f t="shared" si="0"/>
        <v>-484</v>
      </c>
      <c r="H8" s="164">
        <v>1000</v>
      </c>
      <c r="I8" s="509">
        <v>1351</v>
      </c>
      <c r="J8" s="704">
        <f t="shared" si="1"/>
        <v>351</v>
      </c>
      <c r="K8" s="164">
        <v>1600</v>
      </c>
      <c r="L8" s="346">
        <f t="shared" ref="L8:L17" si="2">SUM(K8-H8)</f>
        <v>600</v>
      </c>
      <c r="M8" s="347">
        <f t="shared" ref="M8:M17" si="3">IF(L8&lt;&gt;0,IF(H8=0,1,(L8/H8)),0)</f>
        <v>0.6</v>
      </c>
      <c r="N8" s="354" t="s">
        <v>284</v>
      </c>
    </row>
    <row r="9" spans="1:15" x14ac:dyDescent="0.5">
      <c r="A9" s="827">
        <v>51100</v>
      </c>
      <c r="B9" s="828"/>
      <c r="C9" s="423"/>
      <c r="D9" s="4" t="s">
        <v>242</v>
      </c>
      <c r="E9" s="164">
        <v>1500</v>
      </c>
      <c r="F9" s="509">
        <v>764</v>
      </c>
      <c r="G9" s="518">
        <f t="shared" si="0"/>
        <v>-736</v>
      </c>
      <c r="H9" s="164">
        <v>1200</v>
      </c>
      <c r="I9" s="509">
        <v>800</v>
      </c>
      <c r="J9" s="518">
        <f t="shared" si="1"/>
        <v>-400</v>
      </c>
      <c r="K9" s="164">
        <v>1000</v>
      </c>
      <c r="L9" s="349">
        <f t="shared" si="2"/>
        <v>-200</v>
      </c>
      <c r="M9" s="350">
        <f t="shared" si="3"/>
        <v>-0.16666666666666666</v>
      </c>
      <c r="N9" s="345" t="s">
        <v>318</v>
      </c>
    </row>
    <row r="10" spans="1:15" x14ac:dyDescent="0.5">
      <c r="A10" s="827">
        <v>51100</v>
      </c>
      <c r="B10" s="828"/>
      <c r="C10" s="423"/>
      <c r="D10" s="4" t="s">
        <v>243</v>
      </c>
      <c r="E10" s="164">
        <v>200</v>
      </c>
      <c r="F10" s="509">
        <v>318</v>
      </c>
      <c r="G10" s="704">
        <f t="shared" si="0"/>
        <v>118</v>
      </c>
      <c r="H10" s="164">
        <v>400</v>
      </c>
      <c r="I10" s="509">
        <v>400</v>
      </c>
      <c r="J10" s="704">
        <f t="shared" si="1"/>
        <v>0</v>
      </c>
      <c r="K10" s="164">
        <v>400</v>
      </c>
      <c r="L10" s="346">
        <f t="shared" si="2"/>
        <v>0</v>
      </c>
      <c r="M10" s="347">
        <f t="shared" si="3"/>
        <v>0</v>
      </c>
      <c r="N10" s="345" t="s">
        <v>319</v>
      </c>
    </row>
    <row r="11" spans="1:15" x14ac:dyDescent="0.5">
      <c r="A11" s="827"/>
      <c r="B11" s="828"/>
      <c r="C11" s="423"/>
      <c r="D11" s="177" t="s">
        <v>169</v>
      </c>
      <c r="E11" s="178">
        <f t="shared" ref="E11" si="4">SUM(E8:E10)</f>
        <v>2700</v>
      </c>
      <c r="F11" s="178">
        <f>SUM(F8:F10)</f>
        <v>1598</v>
      </c>
      <c r="G11" s="703">
        <f t="shared" si="0"/>
        <v>-1102</v>
      </c>
      <c r="H11" s="178">
        <f t="shared" ref="H11:J11" si="5">SUM(H8:H10)</f>
        <v>2600</v>
      </c>
      <c r="I11" s="178">
        <f t="shared" si="5"/>
        <v>2551</v>
      </c>
      <c r="J11" s="703">
        <f t="shared" si="5"/>
        <v>-49</v>
      </c>
      <c r="K11" s="178">
        <f t="shared" ref="K11" si="6">SUM(K8:K10)</f>
        <v>3000</v>
      </c>
      <c r="L11" s="362">
        <f t="shared" si="2"/>
        <v>400</v>
      </c>
      <c r="M11" s="363">
        <f t="shared" si="3"/>
        <v>0.15384615384615385</v>
      </c>
      <c r="N11" s="176"/>
    </row>
    <row r="12" spans="1:15" x14ac:dyDescent="0.5">
      <c r="A12" s="827">
        <v>51100</v>
      </c>
      <c r="B12" s="828"/>
      <c r="C12" s="423"/>
      <c r="D12" s="8" t="s">
        <v>96</v>
      </c>
      <c r="E12" s="164">
        <v>700</v>
      </c>
      <c r="F12" s="509">
        <v>220</v>
      </c>
      <c r="G12" s="518">
        <f t="shared" si="0"/>
        <v>-480</v>
      </c>
      <c r="H12" s="164">
        <v>700</v>
      </c>
      <c r="I12" s="509">
        <v>695</v>
      </c>
      <c r="J12" s="518">
        <f t="shared" si="1"/>
        <v>-5</v>
      </c>
      <c r="K12" s="164">
        <v>700</v>
      </c>
      <c r="L12" s="346">
        <f t="shared" si="2"/>
        <v>0</v>
      </c>
      <c r="M12" s="347">
        <f t="shared" si="3"/>
        <v>0</v>
      </c>
      <c r="N12" s="345" t="s">
        <v>302</v>
      </c>
    </row>
    <row r="13" spans="1:15" x14ac:dyDescent="0.5">
      <c r="A13" s="827">
        <v>51100</v>
      </c>
      <c r="B13" s="828"/>
      <c r="C13" s="423"/>
      <c r="D13" s="8" t="s">
        <v>55</v>
      </c>
      <c r="E13" s="164">
        <v>700</v>
      </c>
      <c r="F13" s="509">
        <v>726</v>
      </c>
      <c r="G13" s="704">
        <f t="shared" si="0"/>
        <v>26</v>
      </c>
      <c r="H13" s="164">
        <v>700</v>
      </c>
      <c r="I13" s="509">
        <v>726</v>
      </c>
      <c r="J13" s="704">
        <f t="shared" si="1"/>
        <v>26</v>
      </c>
      <c r="K13" s="164">
        <v>800</v>
      </c>
      <c r="L13" s="346">
        <f t="shared" si="2"/>
        <v>100</v>
      </c>
      <c r="M13" s="347">
        <f t="shared" si="3"/>
        <v>0.14285714285714285</v>
      </c>
      <c r="N13" s="359" t="s">
        <v>278</v>
      </c>
    </row>
    <row r="14" spans="1:15" x14ac:dyDescent="0.5">
      <c r="A14" s="827">
        <v>51100</v>
      </c>
      <c r="B14" s="828"/>
      <c r="C14" s="423"/>
      <c r="D14" s="19" t="s">
        <v>272</v>
      </c>
      <c r="E14" s="164">
        <v>95</v>
      </c>
      <c r="F14" s="509">
        <v>371</v>
      </c>
      <c r="G14" s="704">
        <f t="shared" si="0"/>
        <v>276</v>
      </c>
      <c r="H14" s="164">
        <v>95</v>
      </c>
      <c r="I14" s="509">
        <v>185</v>
      </c>
      <c r="J14" s="704">
        <f t="shared" si="1"/>
        <v>90</v>
      </c>
      <c r="K14" s="164">
        <v>200</v>
      </c>
      <c r="L14" s="346">
        <f t="shared" si="2"/>
        <v>105</v>
      </c>
      <c r="M14" s="347">
        <f t="shared" si="3"/>
        <v>1.1052631578947369</v>
      </c>
      <c r="N14" s="360" t="s">
        <v>340</v>
      </c>
    </row>
    <row r="15" spans="1:15" x14ac:dyDescent="0.5">
      <c r="A15" s="827">
        <v>51100</v>
      </c>
      <c r="B15" s="828"/>
      <c r="C15" s="423"/>
      <c r="D15" s="19" t="s">
        <v>158</v>
      </c>
      <c r="E15" s="164">
        <v>5000</v>
      </c>
      <c r="F15" s="509">
        <v>277</v>
      </c>
      <c r="G15" s="704">
        <f t="shared" si="0"/>
        <v>-4723</v>
      </c>
      <c r="H15" s="164">
        <v>5000</v>
      </c>
      <c r="I15" s="509">
        <v>2000</v>
      </c>
      <c r="J15" s="704">
        <f t="shared" si="1"/>
        <v>-3000</v>
      </c>
      <c r="K15" s="164">
        <v>10000</v>
      </c>
      <c r="L15" s="346">
        <f t="shared" si="2"/>
        <v>5000</v>
      </c>
      <c r="M15" s="347">
        <f t="shared" si="3"/>
        <v>1</v>
      </c>
      <c r="N15" s="360" t="s">
        <v>271</v>
      </c>
    </row>
    <row r="16" spans="1:15" x14ac:dyDescent="0.5">
      <c r="A16" s="827">
        <v>51100</v>
      </c>
      <c r="B16" s="828"/>
      <c r="C16" s="423"/>
      <c r="D16" s="19" t="s">
        <v>290</v>
      </c>
      <c r="E16" s="164">
        <v>100</v>
      </c>
      <c r="F16" s="509">
        <v>200</v>
      </c>
      <c r="G16" s="519">
        <f t="shared" si="0"/>
        <v>100</v>
      </c>
      <c r="H16" s="164">
        <v>100</v>
      </c>
      <c r="I16" s="509">
        <v>100</v>
      </c>
      <c r="J16" s="519">
        <f t="shared" si="1"/>
        <v>0</v>
      </c>
      <c r="K16" s="164">
        <v>100</v>
      </c>
      <c r="L16" s="346">
        <f t="shared" si="2"/>
        <v>0</v>
      </c>
      <c r="M16" s="347">
        <f t="shared" si="3"/>
        <v>0</v>
      </c>
      <c r="N16" s="353" t="s">
        <v>407</v>
      </c>
    </row>
    <row r="17" spans="1:14" x14ac:dyDescent="0.5">
      <c r="A17" s="827">
        <v>51100</v>
      </c>
      <c r="B17" s="828"/>
      <c r="C17" s="424"/>
      <c r="D17" s="610" t="s">
        <v>176</v>
      </c>
      <c r="E17" s="307">
        <f>SUM(E5,E6,E8,E9,E10,E12,E13,E14,E15,E16)</f>
        <v>26095</v>
      </c>
      <c r="F17" s="307">
        <f>SUM(F5,F6,F8,F9,F10,F12,F13,F14,F15)</f>
        <v>19942</v>
      </c>
      <c r="G17" s="706">
        <f t="shared" si="0"/>
        <v>-6153</v>
      </c>
      <c r="H17" s="307">
        <f>SUM(H5,H6,H8,H9,H10,H12,H13,H14,H15,H16)</f>
        <v>25995</v>
      </c>
      <c r="I17" s="307">
        <f>SUM(I5,I6,I8,I9,I10,I12,I13,I14,I15,I16)</f>
        <v>23057</v>
      </c>
      <c r="J17" s="706">
        <f>SUM(J5,J6,J8,J9,J10,J12,J13,J14,J15,J16)</f>
        <v>-2938</v>
      </c>
      <c r="K17" s="307">
        <f>SUM(K5,K6,K8,K9,K10,K12,K13,K14,K15,K16)</f>
        <v>31800</v>
      </c>
      <c r="L17" s="9">
        <f t="shared" si="2"/>
        <v>5805</v>
      </c>
      <c r="M17" s="364">
        <f t="shared" si="3"/>
        <v>0.22331217541834969</v>
      </c>
      <c r="N17" s="170"/>
    </row>
    <row r="18" spans="1:14" x14ac:dyDescent="0.5">
      <c r="A18" s="35"/>
      <c r="B18" s="55"/>
      <c r="C18" s="62"/>
      <c r="D18" s="171"/>
      <c r="E18" s="190"/>
      <c r="F18" s="190"/>
      <c r="G18" s="190"/>
      <c r="H18" s="190"/>
      <c r="I18" s="190"/>
      <c r="J18" s="190"/>
      <c r="K18" s="190"/>
      <c r="L18" s="171"/>
      <c r="M18" s="171"/>
      <c r="N18" s="171"/>
    </row>
    <row r="19" spans="1:14" ht="14" customHeight="1" x14ac:dyDescent="0.5">
      <c r="A19" s="53">
        <v>51400</v>
      </c>
      <c r="B19" s="54"/>
      <c r="C19" s="425"/>
      <c r="D19" s="305" t="s">
        <v>182</v>
      </c>
      <c r="E19" s="173"/>
      <c r="F19" s="173"/>
      <c r="G19" s="173"/>
      <c r="H19" s="173"/>
      <c r="I19" s="173"/>
      <c r="J19" s="173"/>
      <c r="K19" s="173"/>
      <c r="L19" s="25"/>
      <c r="M19" s="174"/>
      <c r="N19" s="492" t="s">
        <v>444</v>
      </c>
    </row>
    <row r="20" spans="1:14" ht="28.7" x14ac:dyDescent="0.5">
      <c r="A20" s="827">
        <v>51410</v>
      </c>
      <c r="B20" s="828"/>
      <c r="C20" s="426"/>
      <c r="D20" s="4" t="s">
        <v>258</v>
      </c>
      <c r="E20" s="164">
        <v>15000</v>
      </c>
      <c r="F20" s="509">
        <v>14994</v>
      </c>
      <c r="G20" s="518">
        <f t="shared" si="0"/>
        <v>-6</v>
      </c>
      <c r="H20" s="164">
        <v>15000</v>
      </c>
      <c r="I20" s="509">
        <v>15000</v>
      </c>
      <c r="J20" s="704">
        <f t="shared" si="1"/>
        <v>0</v>
      </c>
      <c r="K20" s="164">
        <v>15000</v>
      </c>
      <c r="L20" s="346">
        <f t="shared" ref="L20:L28" si="7">SUM(K20-H20)</f>
        <v>0</v>
      </c>
      <c r="M20" s="347">
        <f t="shared" ref="M20:M28" si="8">IF(L20&lt;&gt;0,IF(H20=0,1,(L20/H20)),0)</f>
        <v>0</v>
      </c>
      <c r="N20" s="345" t="s">
        <v>377</v>
      </c>
    </row>
    <row r="21" spans="1:14" x14ac:dyDescent="0.5">
      <c r="A21" s="827">
        <v>51420</v>
      </c>
      <c r="B21" s="828"/>
      <c r="C21" s="426"/>
      <c r="D21" s="4" t="s">
        <v>45</v>
      </c>
      <c r="E21" s="164">
        <v>15350</v>
      </c>
      <c r="F21" s="509">
        <v>15350</v>
      </c>
      <c r="G21" s="509">
        <f t="shared" si="0"/>
        <v>0</v>
      </c>
      <c r="H21" s="164">
        <v>18500</v>
      </c>
      <c r="I21" s="509">
        <v>18500</v>
      </c>
      <c r="J21" s="509">
        <f t="shared" si="1"/>
        <v>0</v>
      </c>
      <c r="K21" s="164">
        <v>18500</v>
      </c>
      <c r="L21" s="707">
        <f t="shared" si="7"/>
        <v>0</v>
      </c>
      <c r="M21" s="708">
        <f t="shared" si="8"/>
        <v>0</v>
      </c>
      <c r="N21" s="357"/>
    </row>
    <row r="22" spans="1:14" x14ac:dyDescent="0.5">
      <c r="A22" s="827">
        <v>51400</v>
      </c>
      <c r="B22" s="828"/>
      <c r="C22" s="426"/>
      <c r="D22" s="4" t="s">
        <v>47</v>
      </c>
      <c r="E22" s="164">
        <v>200</v>
      </c>
      <c r="F22" s="509">
        <v>145</v>
      </c>
      <c r="G22" s="518">
        <f t="shared" si="0"/>
        <v>-55</v>
      </c>
      <c r="H22" s="164">
        <v>200</v>
      </c>
      <c r="I22" s="509">
        <v>100</v>
      </c>
      <c r="J22" s="518">
        <f t="shared" si="1"/>
        <v>-100</v>
      </c>
      <c r="K22" s="164">
        <v>200</v>
      </c>
      <c r="L22" s="343">
        <f t="shared" si="7"/>
        <v>0</v>
      </c>
      <c r="M22" s="344">
        <f t="shared" si="8"/>
        <v>0</v>
      </c>
      <c r="N22" s="345" t="s">
        <v>232</v>
      </c>
    </row>
    <row r="23" spans="1:14" x14ac:dyDescent="0.5">
      <c r="A23" s="827">
        <v>51400</v>
      </c>
      <c r="B23" s="828"/>
      <c r="C23" s="426"/>
      <c r="D23" s="4" t="s">
        <v>43</v>
      </c>
      <c r="E23" s="164">
        <v>1000</v>
      </c>
      <c r="F23" s="509">
        <v>362</v>
      </c>
      <c r="G23" s="518">
        <f t="shared" si="0"/>
        <v>-638</v>
      </c>
      <c r="H23" s="164">
        <v>1000</v>
      </c>
      <c r="I23" s="509">
        <v>1320</v>
      </c>
      <c r="J23" s="518">
        <f t="shared" si="1"/>
        <v>320</v>
      </c>
      <c r="K23" s="164">
        <v>1000</v>
      </c>
      <c r="L23" s="346">
        <f t="shared" si="7"/>
        <v>0</v>
      </c>
      <c r="M23" s="347">
        <f t="shared" si="8"/>
        <v>0</v>
      </c>
      <c r="N23" s="345" t="s">
        <v>320</v>
      </c>
    </row>
    <row r="24" spans="1:14" ht="28.7" x14ac:dyDescent="0.5">
      <c r="A24" s="827">
        <v>51400</v>
      </c>
      <c r="B24" s="828"/>
      <c r="C24" s="426"/>
      <c r="D24" s="4" t="s">
        <v>238</v>
      </c>
      <c r="E24" s="164">
        <v>2000</v>
      </c>
      <c r="F24" s="509">
        <v>1398</v>
      </c>
      <c r="G24" s="518">
        <f t="shared" si="0"/>
        <v>-602</v>
      </c>
      <c r="H24" s="164">
        <v>2600</v>
      </c>
      <c r="I24" s="509">
        <v>2000</v>
      </c>
      <c r="J24" s="518">
        <f t="shared" si="1"/>
        <v>-600</v>
      </c>
      <c r="K24" s="164">
        <v>2800</v>
      </c>
      <c r="L24" s="707">
        <f t="shared" si="7"/>
        <v>200</v>
      </c>
      <c r="M24" s="708">
        <f t="shared" si="8"/>
        <v>7.6923076923076927E-2</v>
      </c>
      <c r="N24" s="345" t="s">
        <v>341</v>
      </c>
    </row>
    <row r="25" spans="1:14" x14ac:dyDescent="0.5">
      <c r="A25" s="827">
        <v>51465</v>
      </c>
      <c r="B25" s="828"/>
      <c r="C25" s="426"/>
      <c r="D25" s="4" t="s">
        <v>119</v>
      </c>
      <c r="E25" s="164">
        <v>1200</v>
      </c>
      <c r="F25" s="509">
        <v>1677</v>
      </c>
      <c r="G25" s="704">
        <f t="shared" si="0"/>
        <v>477</v>
      </c>
      <c r="H25" s="164">
        <v>1200</v>
      </c>
      <c r="I25" s="509">
        <v>1200</v>
      </c>
      <c r="J25" s="704">
        <f t="shared" si="1"/>
        <v>0</v>
      </c>
      <c r="K25" s="164">
        <v>1200</v>
      </c>
      <c r="L25" s="346">
        <f t="shared" si="7"/>
        <v>0</v>
      </c>
      <c r="M25" s="347">
        <f t="shared" si="8"/>
        <v>0</v>
      </c>
      <c r="N25" s="345" t="s">
        <v>279</v>
      </c>
    </row>
    <row r="26" spans="1:14" x14ac:dyDescent="0.5">
      <c r="A26" s="827">
        <v>51465</v>
      </c>
      <c r="B26" s="828"/>
      <c r="C26" s="426"/>
      <c r="D26" s="4" t="s">
        <v>118</v>
      </c>
      <c r="E26" s="164">
        <v>500</v>
      </c>
      <c r="F26" s="509">
        <v>1227</v>
      </c>
      <c r="G26" s="509">
        <f t="shared" si="0"/>
        <v>727</v>
      </c>
      <c r="H26" s="164">
        <v>500</v>
      </c>
      <c r="I26" s="509">
        <v>500</v>
      </c>
      <c r="J26" s="509">
        <f t="shared" si="1"/>
        <v>0</v>
      </c>
      <c r="K26" s="164">
        <v>1000</v>
      </c>
      <c r="L26" s="346">
        <f t="shared" si="7"/>
        <v>500</v>
      </c>
      <c r="M26" s="347">
        <f t="shared" si="8"/>
        <v>1</v>
      </c>
      <c r="N26" s="345" t="s">
        <v>245</v>
      </c>
    </row>
    <row r="27" spans="1:14" x14ac:dyDescent="0.5">
      <c r="A27" s="827">
        <v>57190</v>
      </c>
      <c r="B27" s="828"/>
      <c r="C27" s="426"/>
      <c r="D27" s="4" t="s">
        <v>239</v>
      </c>
      <c r="E27" s="164">
        <v>500</v>
      </c>
      <c r="F27" s="509">
        <v>454</v>
      </c>
      <c r="G27" s="518">
        <f t="shared" si="0"/>
        <v>-46</v>
      </c>
      <c r="H27" s="164">
        <v>500</v>
      </c>
      <c r="I27" s="509">
        <v>0</v>
      </c>
      <c r="J27" s="518">
        <f t="shared" si="1"/>
        <v>-500</v>
      </c>
      <c r="K27" s="164">
        <v>500</v>
      </c>
      <c r="L27" s="358">
        <f t="shared" si="7"/>
        <v>0</v>
      </c>
      <c r="M27" s="355">
        <f t="shared" si="8"/>
        <v>0</v>
      </c>
      <c r="N27" s="351" t="s">
        <v>322</v>
      </c>
    </row>
    <row r="28" spans="1:14" x14ac:dyDescent="0.5">
      <c r="A28" s="827">
        <v>51465</v>
      </c>
      <c r="B28" s="828"/>
      <c r="C28" s="426"/>
      <c r="D28" s="4" t="s">
        <v>44</v>
      </c>
      <c r="E28" s="164">
        <v>315</v>
      </c>
      <c r="F28" s="509">
        <v>435</v>
      </c>
      <c r="G28" s="518">
        <f t="shared" si="0"/>
        <v>120</v>
      </c>
      <c r="H28" s="164">
        <v>452</v>
      </c>
      <c r="I28" s="509">
        <v>435</v>
      </c>
      <c r="J28" s="518">
        <f t="shared" si="1"/>
        <v>-17</v>
      </c>
      <c r="K28" s="164">
        <v>452</v>
      </c>
      <c r="L28" s="707">
        <f t="shared" si="7"/>
        <v>0</v>
      </c>
      <c r="M28" s="708">
        <f t="shared" si="8"/>
        <v>0</v>
      </c>
      <c r="N28" s="345" t="s">
        <v>321</v>
      </c>
    </row>
    <row r="29" spans="1:14" x14ac:dyDescent="0.5">
      <c r="A29" s="827"/>
      <c r="B29" s="828"/>
      <c r="C29" s="426"/>
      <c r="D29" s="182" t="s">
        <v>172</v>
      </c>
      <c r="E29" s="183"/>
      <c r="F29" s="183"/>
      <c r="G29" s="183">
        <f t="shared" si="0"/>
        <v>0</v>
      </c>
      <c r="H29" s="183"/>
      <c r="I29" s="183" t="s">
        <v>443</v>
      </c>
      <c r="J29" s="183"/>
      <c r="K29" s="183"/>
      <c r="L29" s="183"/>
      <c r="M29" s="207"/>
      <c r="N29" s="208"/>
    </row>
    <row r="30" spans="1:14" x14ac:dyDescent="0.5">
      <c r="A30" s="827">
        <v>51440</v>
      </c>
      <c r="B30" s="828"/>
      <c r="C30" s="426"/>
      <c r="D30" s="4" t="s">
        <v>208</v>
      </c>
      <c r="E30" s="164">
        <v>3500</v>
      </c>
      <c r="F30" s="509">
        <v>2189</v>
      </c>
      <c r="G30" s="518">
        <f t="shared" si="0"/>
        <v>-1311</v>
      </c>
      <c r="H30" s="164">
        <v>3500</v>
      </c>
      <c r="I30" s="509">
        <v>1578</v>
      </c>
      <c r="J30" s="518">
        <f t="shared" si="1"/>
        <v>-1922</v>
      </c>
      <c r="K30" s="164">
        <v>4000</v>
      </c>
      <c r="L30" s="346">
        <f t="shared" ref="L30:L35" si="9">SUM(K30-H30)</f>
        <v>500</v>
      </c>
      <c r="M30" s="347">
        <f t="shared" ref="M30:M35" si="10">IF(L30&lt;&gt;0,IF(H30=0,1,(L30/H30)),0)</f>
        <v>0.14285714285714285</v>
      </c>
      <c r="N30" s="345" t="s">
        <v>441</v>
      </c>
    </row>
    <row r="31" spans="1:14" x14ac:dyDescent="0.5">
      <c r="A31" s="827">
        <v>51440</v>
      </c>
      <c r="B31" s="828"/>
      <c r="C31" s="426"/>
      <c r="D31" s="4" t="s">
        <v>46</v>
      </c>
      <c r="E31" s="164">
        <v>1500</v>
      </c>
      <c r="F31" s="509">
        <v>1167</v>
      </c>
      <c r="G31" s="518">
        <f t="shared" si="0"/>
        <v>-333</v>
      </c>
      <c r="H31" s="164">
        <v>1500</v>
      </c>
      <c r="I31" s="509">
        <v>563</v>
      </c>
      <c r="J31" s="518">
        <f t="shared" si="1"/>
        <v>-937</v>
      </c>
      <c r="K31" s="164">
        <v>1800</v>
      </c>
      <c r="L31" s="346">
        <f t="shared" si="9"/>
        <v>300</v>
      </c>
      <c r="M31" s="347">
        <f t="shared" si="10"/>
        <v>0.2</v>
      </c>
      <c r="N31" s="345" t="s">
        <v>233</v>
      </c>
    </row>
    <row r="32" spans="1:14" x14ac:dyDescent="0.5">
      <c r="A32" s="827">
        <v>51440</v>
      </c>
      <c r="B32" s="828"/>
      <c r="C32" s="426"/>
      <c r="D32" s="209" t="s">
        <v>257</v>
      </c>
      <c r="E32" s="164">
        <v>600</v>
      </c>
      <c r="F32" s="509">
        <v>600</v>
      </c>
      <c r="G32" s="509">
        <f t="shared" si="0"/>
        <v>0</v>
      </c>
      <c r="H32" s="164">
        <v>600</v>
      </c>
      <c r="I32" s="509">
        <v>600</v>
      </c>
      <c r="J32" s="509">
        <f t="shared" si="1"/>
        <v>0</v>
      </c>
      <c r="K32" s="164">
        <v>800</v>
      </c>
      <c r="L32" s="346">
        <f t="shared" si="9"/>
        <v>200</v>
      </c>
      <c r="M32" s="347">
        <f t="shared" si="10"/>
        <v>0.33333333333333331</v>
      </c>
      <c r="N32" s="345" t="s">
        <v>342</v>
      </c>
    </row>
    <row r="33" spans="1:14" x14ac:dyDescent="0.5">
      <c r="A33" s="827">
        <v>57440</v>
      </c>
      <c r="B33" s="828"/>
      <c r="C33" s="426"/>
      <c r="D33" s="209" t="s">
        <v>252</v>
      </c>
      <c r="E33" s="164">
        <v>0</v>
      </c>
      <c r="F33" s="509">
        <v>3299</v>
      </c>
      <c r="G33" s="704">
        <f t="shared" si="0"/>
        <v>3299</v>
      </c>
      <c r="H33" s="164">
        <v>0</v>
      </c>
      <c r="I33" s="509"/>
      <c r="J33" s="704">
        <f t="shared" si="1"/>
        <v>0</v>
      </c>
      <c r="K33" s="164">
        <v>0</v>
      </c>
      <c r="L33" s="346">
        <f t="shared" si="9"/>
        <v>0</v>
      </c>
      <c r="M33" s="347">
        <f t="shared" si="10"/>
        <v>0</v>
      </c>
      <c r="N33" s="345" t="s">
        <v>280</v>
      </c>
    </row>
    <row r="34" spans="1:14" x14ac:dyDescent="0.5">
      <c r="A34" s="827"/>
      <c r="B34" s="828"/>
      <c r="C34" s="426"/>
      <c r="D34" s="177" t="s">
        <v>173</v>
      </c>
      <c r="E34" s="178">
        <f>SUM(E30:E33)</f>
        <v>5600</v>
      </c>
      <c r="F34" s="515">
        <f>SUM(F30:F33)</f>
        <v>7255</v>
      </c>
      <c r="G34" s="709">
        <f t="shared" si="0"/>
        <v>1655</v>
      </c>
      <c r="H34" s="178">
        <f>SUM(H30:H33)</f>
        <v>5600</v>
      </c>
      <c r="I34" s="515">
        <f>SUM(I30:I33)</f>
        <v>2741</v>
      </c>
      <c r="J34" s="744">
        <f>SUM(J30:J33)</f>
        <v>-2859</v>
      </c>
      <c r="K34" s="178">
        <f>SUM(K30:K33)</f>
        <v>6600</v>
      </c>
      <c r="L34" s="362">
        <f t="shared" si="9"/>
        <v>1000</v>
      </c>
      <c r="M34" s="363">
        <f t="shared" si="10"/>
        <v>0.17857142857142858</v>
      </c>
      <c r="N34" s="520"/>
    </row>
    <row r="35" spans="1:14" x14ac:dyDescent="0.5">
      <c r="A35" s="827">
        <v>51400</v>
      </c>
      <c r="B35" s="828"/>
      <c r="C35" s="427"/>
      <c r="D35" s="611" t="s">
        <v>183</v>
      </c>
      <c r="E35" s="306">
        <f>SUM(E20:E33)</f>
        <v>41665</v>
      </c>
      <c r="F35" s="566">
        <f>SUM(F20:F33)</f>
        <v>43297</v>
      </c>
      <c r="G35" s="710">
        <f t="shared" si="0"/>
        <v>1632</v>
      </c>
      <c r="H35" s="306">
        <f>SUM(H20:H33)</f>
        <v>45552</v>
      </c>
      <c r="I35" s="566">
        <f>SUM(I20:I33)</f>
        <v>41796</v>
      </c>
      <c r="J35" s="745">
        <f>SUM(J20:J33)</f>
        <v>-3756</v>
      </c>
      <c r="K35" s="306">
        <f>SUM(K20:K33)</f>
        <v>47252</v>
      </c>
      <c r="L35" s="711">
        <f t="shared" si="9"/>
        <v>1700</v>
      </c>
      <c r="M35" s="712">
        <f t="shared" si="10"/>
        <v>3.7319985950122939E-2</v>
      </c>
      <c r="N35" s="175"/>
    </row>
    <row r="36" spans="1:14" ht="14" customHeight="1" x14ac:dyDescent="0.5">
      <c r="A36" s="50"/>
      <c r="B36" s="50"/>
      <c r="C36" s="50"/>
      <c r="D36" s="142"/>
      <c r="E36" s="172"/>
      <c r="F36" s="180"/>
      <c r="G36" s="180"/>
      <c r="H36" s="172"/>
      <c r="I36" s="180"/>
      <c r="J36" s="180"/>
      <c r="K36" s="172"/>
      <c r="L36" s="142"/>
      <c r="M36" s="142"/>
      <c r="N36" s="142"/>
    </row>
    <row r="37" spans="1:14" x14ac:dyDescent="0.5">
      <c r="A37" s="836"/>
      <c r="B37" s="837"/>
      <c r="C37" s="61"/>
      <c r="D37" s="100" t="s">
        <v>374</v>
      </c>
      <c r="E37" s="180"/>
      <c r="F37" s="180"/>
      <c r="G37" s="180"/>
      <c r="H37" s="180"/>
      <c r="I37" s="180"/>
      <c r="J37" s="180"/>
      <c r="K37" s="180"/>
      <c r="L37" s="179"/>
      <c r="M37" s="181"/>
      <c r="N37" s="550"/>
    </row>
    <row r="38" spans="1:14" ht="45" customHeight="1" x14ac:dyDescent="0.5">
      <c r="A38" s="790">
        <v>51500</v>
      </c>
      <c r="B38" s="55"/>
      <c r="C38" s="77"/>
      <c r="D38" s="788" t="s">
        <v>184</v>
      </c>
      <c r="E38" s="382"/>
      <c r="F38" s="382"/>
      <c r="G38" s="382"/>
      <c r="H38" s="382"/>
      <c r="I38" s="382"/>
      <c r="J38" s="382"/>
      <c r="K38" s="382"/>
      <c r="L38" s="381"/>
      <c r="M38" s="381"/>
      <c r="N38" s="789" t="s">
        <v>128</v>
      </c>
    </row>
    <row r="39" spans="1:14" x14ac:dyDescent="0.5">
      <c r="A39" s="827">
        <v>51510</v>
      </c>
      <c r="B39" s="828"/>
      <c r="C39" s="428"/>
      <c r="D39" s="4" t="s">
        <v>48</v>
      </c>
      <c r="E39" s="164">
        <v>7750</v>
      </c>
      <c r="F39" s="509">
        <v>7750</v>
      </c>
      <c r="G39" s="704">
        <f t="shared" si="0"/>
        <v>0</v>
      </c>
      <c r="H39" s="164">
        <v>7750</v>
      </c>
      <c r="I39" s="509">
        <v>7750</v>
      </c>
      <c r="J39" s="704">
        <f t="shared" si="1"/>
        <v>0</v>
      </c>
      <c r="K39" s="164">
        <v>7750</v>
      </c>
      <c r="L39" s="343">
        <f t="shared" ref="L39:L51" si="11">SUM(K39-H39)</f>
        <v>0</v>
      </c>
      <c r="M39" s="344">
        <f t="shared" ref="M39:M51" si="12">IF(L39&lt;&gt;0,IF(H39=0,1,(L39/H39)),0)</f>
        <v>0</v>
      </c>
      <c r="N39" s="345"/>
    </row>
    <row r="40" spans="1:14" x14ac:dyDescent="0.5">
      <c r="A40" s="827">
        <v>51515</v>
      </c>
      <c r="B40" s="828"/>
      <c r="C40" s="428"/>
      <c r="D40" s="4" t="s">
        <v>49</v>
      </c>
      <c r="E40" s="164">
        <v>40</v>
      </c>
      <c r="F40" s="509">
        <v>0</v>
      </c>
      <c r="G40" s="518">
        <f t="shared" si="0"/>
        <v>-40</v>
      </c>
      <c r="H40" s="164">
        <v>100</v>
      </c>
      <c r="I40" s="509">
        <v>0</v>
      </c>
      <c r="J40" s="518">
        <f t="shared" si="1"/>
        <v>-100</v>
      </c>
      <c r="K40" s="164">
        <v>100</v>
      </c>
      <c r="L40" s="707">
        <f t="shared" si="11"/>
        <v>0</v>
      </c>
      <c r="M40" s="347">
        <f t="shared" si="12"/>
        <v>0</v>
      </c>
      <c r="N40" s="345" t="s">
        <v>323</v>
      </c>
    </row>
    <row r="41" spans="1:14" x14ac:dyDescent="0.5">
      <c r="A41" s="827">
        <v>51515</v>
      </c>
      <c r="B41" s="828"/>
      <c r="C41" s="428"/>
      <c r="D41" s="4" t="s">
        <v>51</v>
      </c>
      <c r="E41" s="164">
        <v>62</v>
      </c>
      <c r="F41" s="509">
        <v>66</v>
      </c>
      <c r="G41" s="509">
        <f t="shared" si="0"/>
        <v>4</v>
      </c>
      <c r="H41" s="164">
        <v>62</v>
      </c>
      <c r="I41" s="509">
        <v>66</v>
      </c>
      <c r="J41" s="509">
        <f t="shared" si="1"/>
        <v>4</v>
      </c>
      <c r="K41" s="164">
        <v>66</v>
      </c>
      <c r="L41" s="343">
        <f t="shared" si="11"/>
        <v>4</v>
      </c>
      <c r="M41" s="344">
        <f t="shared" si="12"/>
        <v>6.4516129032258063E-2</v>
      </c>
      <c r="N41" s="345" t="s">
        <v>298</v>
      </c>
    </row>
    <row r="42" spans="1:14" x14ac:dyDescent="0.5">
      <c r="A42" s="827">
        <v>51515</v>
      </c>
      <c r="B42" s="828"/>
      <c r="C42" s="428"/>
      <c r="D42" s="4" t="s">
        <v>50</v>
      </c>
      <c r="E42" s="164">
        <v>660</v>
      </c>
      <c r="F42" s="509">
        <v>605</v>
      </c>
      <c r="G42" s="518">
        <f t="shared" si="0"/>
        <v>-55</v>
      </c>
      <c r="H42" s="164">
        <v>660</v>
      </c>
      <c r="I42" s="509">
        <v>660</v>
      </c>
      <c r="J42" s="704">
        <f t="shared" si="1"/>
        <v>0</v>
      </c>
      <c r="K42" s="164">
        <v>660</v>
      </c>
      <c r="L42" s="346">
        <f t="shared" si="11"/>
        <v>0</v>
      </c>
      <c r="M42" s="347">
        <f t="shared" si="12"/>
        <v>0</v>
      </c>
      <c r="N42" s="345" t="s">
        <v>246</v>
      </c>
    </row>
    <row r="43" spans="1:14" x14ac:dyDescent="0.5">
      <c r="A43" s="827">
        <v>51515</v>
      </c>
      <c r="B43" s="828"/>
      <c r="C43" s="428"/>
      <c r="D43" s="4" t="s">
        <v>254</v>
      </c>
      <c r="E43" s="164">
        <v>600</v>
      </c>
      <c r="F43" s="509">
        <v>456</v>
      </c>
      <c r="G43" s="518">
        <f t="shared" si="0"/>
        <v>-144</v>
      </c>
      <c r="H43" s="164">
        <v>0</v>
      </c>
      <c r="I43" s="509">
        <v>0</v>
      </c>
      <c r="J43" s="704">
        <f t="shared" si="1"/>
        <v>0</v>
      </c>
      <c r="K43" s="164">
        <v>0</v>
      </c>
      <c r="L43" s="346">
        <f t="shared" si="11"/>
        <v>0</v>
      </c>
      <c r="M43" s="347">
        <f t="shared" si="12"/>
        <v>0</v>
      </c>
      <c r="N43" s="345" t="s">
        <v>324</v>
      </c>
    </row>
    <row r="44" spans="1:14" x14ac:dyDescent="0.5">
      <c r="A44" s="827">
        <v>51515</v>
      </c>
      <c r="B44" s="828"/>
      <c r="C44" s="428"/>
      <c r="D44" s="4" t="s">
        <v>98</v>
      </c>
      <c r="E44" s="164">
        <v>60</v>
      </c>
      <c r="F44" s="509">
        <v>0</v>
      </c>
      <c r="G44" s="704">
        <v>0</v>
      </c>
      <c r="H44" s="164">
        <v>81</v>
      </c>
      <c r="I44" s="509">
        <v>0</v>
      </c>
      <c r="J44" s="704">
        <v>0</v>
      </c>
      <c r="K44" s="164">
        <v>0</v>
      </c>
      <c r="L44" s="349">
        <f t="shared" si="11"/>
        <v>-81</v>
      </c>
      <c r="M44" s="350">
        <f t="shared" si="12"/>
        <v>-1</v>
      </c>
      <c r="N44" s="345" t="s">
        <v>127</v>
      </c>
    </row>
    <row r="45" spans="1:14" x14ac:dyDescent="0.5">
      <c r="A45" s="827">
        <v>51520</v>
      </c>
      <c r="B45" s="828"/>
      <c r="C45" s="428"/>
      <c r="D45" s="4" t="s">
        <v>52</v>
      </c>
      <c r="E45" s="164">
        <v>800</v>
      </c>
      <c r="F45" s="509">
        <v>1026</v>
      </c>
      <c r="G45" s="704">
        <f t="shared" si="0"/>
        <v>226</v>
      </c>
      <c r="H45" s="164">
        <v>1600</v>
      </c>
      <c r="I45" s="509">
        <v>2014</v>
      </c>
      <c r="J45" s="704">
        <f t="shared" si="1"/>
        <v>414</v>
      </c>
      <c r="K45" s="164">
        <v>2200</v>
      </c>
      <c r="L45" s="346">
        <f t="shared" si="11"/>
        <v>600</v>
      </c>
      <c r="M45" s="347">
        <f t="shared" si="12"/>
        <v>0.375</v>
      </c>
      <c r="N45" s="345" t="s">
        <v>325</v>
      </c>
    </row>
    <row r="46" spans="1:14" x14ac:dyDescent="0.5">
      <c r="A46" s="827">
        <v>51520</v>
      </c>
      <c r="B46" s="828"/>
      <c r="C46" s="428"/>
      <c r="D46" s="4" t="s">
        <v>53</v>
      </c>
      <c r="E46" s="164">
        <v>250</v>
      </c>
      <c r="F46" s="509">
        <v>100</v>
      </c>
      <c r="G46" s="518">
        <f t="shared" si="0"/>
        <v>-150</v>
      </c>
      <c r="H46" s="164">
        <v>250</v>
      </c>
      <c r="I46" s="509">
        <v>0</v>
      </c>
      <c r="J46" s="518">
        <f t="shared" si="1"/>
        <v>-250</v>
      </c>
      <c r="K46" s="164">
        <v>250</v>
      </c>
      <c r="L46" s="346">
        <f t="shared" si="11"/>
        <v>0</v>
      </c>
      <c r="M46" s="347">
        <f t="shared" si="12"/>
        <v>0</v>
      </c>
      <c r="N46" s="345" t="s">
        <v>304</v>
      </c>
    </row>
    <row r="47" spans="1:14" ht="14" customHeight="1" x14ac:dyDescent="0.5">
      <c r="A47" s="827">
        <v>51520</v>
      </c>
      <c r="B47" s="828"/>
      <c r="C47" s="428"/>
      <c r="D47" s="4" t="s">
        <v>54</v>
      </c>
      <c r="E47" s="164">
        <v>10</v>
      </c>
      <c r="F47" s="509">
        <v>0</v>
      </c>
      <c r="G47" s="518">
        <f t="shared" si="0"/>
        <v>-10</v>
      </c>
      <c r="H47" s="164"/>
      <c r="I47" s="509">
        <v>0</v>
      </c>
      <c r="J47" s="704">
        <f t="shared" si="1"/>
        <v>0</v>
      </c>
      <c r="K47" s="164">
        <v>10</v>
      </c>
      <c r="L47" s="346">
        <f t="shared" si="11"/>
        <v>10</v>
      </c>
      <c r="M47" s="347">
        <f t="shared" si="12"/>
        <v>1</v>
      </c>
      <c r="N47" s="345" t="s">
        <v>99</v>
      </c>
    </row>
    <row r="48" spans="1:14" ht="14" customHeight="1" x14ac:dyDescent="0.5">
      <c r="A48" s="827">
        <v>51520</v>
      </c>
      <c r="B48" s="828"/>
      <c r="C48" s="428"/>
      <c r="D48" s="4" t="s">
        <v>326</v>
      </c>
      <c r="E48" s="164">
        <v>0</v>
      </c>
      <c r="F48" s="509">
        <v>0</v>
      </c>
      <c r="G48" s="509">
        <f t="shared" si="0"/>
        <v>0</v>
      </c>
      <c r="H48" s="164">
        <v>0</v>
      </c>
      <c r="I48" s="509">
        <v>0</v>
      </c>
      <c r="J48" s="509">
        <f t="shared" si="1"/>
        <v>0</v>
      </c>
      <c r="K48" s="164">
        <v>0</v>
      </c>
      <c r="L48" s="346">
        <f t="shared" si="11"/>
        <v>0</v>
      </c>
      <c r="M48" s="344">
        <f t="shared" si="12"/>
        <v>0</v>
      </c>
      <c r="N48" s="345"/>
    </row>
    <row r="49" spans="1:14" ht="14" customHeight="1" x14ac:dyDescent="0.5">
      <c r="A49" s="827">
        <v>51530</v>
      </c>
      <c r="B49" s="828"/>
      <c r="C49" s="428"/>
      <c r="D49" s="4" t="s">
        <v>56</v>
      </c>
      <c r="E49" s="164">
        <v>12000</v>
      </c>
      <c r="F49" s="509">
        <v>12000</v>
      </c>
      <c r="G49" s="509">
        <f t="shared" si="0"/>
        <v>0</v>
      </c>
      <c r="H49" s="164">
        <v>12000</v>
      </c>
      <c r="I49" s="509">
        <v>12000</v>
      </c>
      <c r="J49" s="509">
        <f t="shared" si="1"/>
        <v>0</v>
      </c>
      <c r="K49" s="164">
        <v>12000</v>
      </c>
      <c r="L49" s="346">
        <f t="shared" si="11"/>
        <v>0</v>
      </c>
      <c r="M49" s="344">
        <f t="shared" si="12"/>
        <v>0</v>
      </c>
      <c r="N49" s="345" t="s">
        <v>451</v>
      </c>
    </row>
    <row r="50" spans="1:14" ht="14" customHeight="1" x14ac:dyDescent="0.5">
      <c r="A50" s="827">
        <v>51530</v>
      </c>
      <c r="B50" s="828"/>
      <c r="C50" s="428"/>
      <c r="D50" s="4" t="s">
        <v>57</v>
      </c>
      <c r="E50" s="164">
        <v>80</v>
      </c>
      <c r="F50" s="509">
        <v>60</v>
      </c>
      <c r="G50" s="518">
        <f t="shared" si="0"/>
        <v>-20</v>
      </c>
      <c r="H50" s="164">
        <v>80</v>
      </c>
      <c r="I50" s="509">
        <v>42</v>
      </c>
      <c r="J50" s="518">
        <f t="shared" si="1"/>
        <v>-38</v>
      </c>
      <c r="K50" s="164">
        <v>80</v>
      </c>
      <c r="L50" s="346">
        <f t="shared" si="11"/>
        <v>0</v>
      </c>
      <c r="M50" s="344">
        <f t="shared" si="12"/>
        <v>0</v>
      </c>
      <c r="N50" s="345"/>
    </row>
    <row r="51" spans="1:14" ht="14" customHeight="1" x14ac:dyDescent="0.5">
      <c r="A51" s="827">
        <v>51500</v>
      </c>
      <c r="B51" s="828"/>
      <c r="C51" s="429"/>
      <c r="D51" s="612" t="s">
        <v>177</v>
      </c>
      <c r="E51" s="211">
        <f>SUM(E39:E50)</f>
        <v>22312</v>
      </c>
      <c r="F51" s="211">
        <f>SUM(F39:F50)</f>
        <v>22063</v>
      </c>
      <c r="G51" s="525">
        <f t="shared" si="0"/>
        <v>-249</v>
      </c>
      <c r="H51" s="211">
        <f>SUM(H39:H50)</f>
        <v>22583</v>
      </c>
      <c r="I51" s="211">
        <f>SUM(I39:I50)</f>
        <v>22532</v>
      </c>
      <c r="J51" s="525">
        <f t="shared" si="1"/>
        <v>-51</v>
      </c>
      <c r="K51" s="211">
        <f>SUM(K39:K50)</f>
        <v>23116</v>
      </c>
      <c r="L51" s="771">
        <f t="shared" si="11"/>
        <v>533</v>
      </c>
      <c r="M51" s="184">
        <f t="shared" si="12"/>
        <v>2.3601824381171678E-2</v>
      </c>
      <c r="N51" s="185"/>
    </row>
    <row r="52" spans="1:14" ht="14" customHeight="1" x14ac:dyDescent="0.5">
      <c r="A52" s="35"/>
      <c r="B52" s="56"/>
      <c r="C52" s="60"/>
      <c r="D52" s="383"/>
      <c r="E52" s="190"/>
      <c r="F52" s="190"/>
      <c r="G52" s="190"/>
      <c r="H52" s="190"/>
      <c r="I52" s="190"/>
      <c r="J52" s="190"/>
      <c r="K52" s="190"/>
      <c r="L52" s="171"/>
      <c r="M52" s="171"/>
      <c r="N52" s="549"/>
    </row>
    <row r="53" spans="1:14" ht="14" customHeight="1" x14ac:dyDescent="0.5">
      <c r="A53" s="72">
        <v>51600</v>
      </c>
      <c r="B53" s="55"/>
      <c r="C53" s="430"/>
      <c r="D53" s="212" t="s">
        <v>185</v>
      </c>
      <c r="E53" s="188"/>
      <c r="F53" s="188"/>
      <c r="G53" s="188"/>
      <c r="H53" s="188"/>
      <c r="I53" s="188"/>
      <c r="J53" s="188"/>
      <c r="K53" s="188"/>
      <c r="L53" s="187"/>
      <c r="M53" s="187"/>
      <c r="N53" s="12"/>
    </row>
    <row r="54" spans="1:14" ht="14" customHeight="1" x14ac:dyDescent="0.5">
      <c r="A54" s="827">
        <v>51600</v>
      </c>
      <c r="B54" s="828"/>
      <c r="C54" s="431"/>
      <c r="D54" s="4" t="s">
        <v>327</v>
      </c>
      <c r="E54" s="164">
        <v>800</v>
      </c>
      <c r="F54" s="509">
        <v>1482</v>
      </c>
      <c r="G54" s="509">
        <f t="shared" si="0"/>
        <v>682</v>
      </c>
      <c r="H54" s="164">
        <v>800</v>
      </c>
      <c r="I54" s="509">
        <v>307</v>
      </c>
      <c r="J54" s="518">
        <f t="shared" si="1"/>
        <v>-493</v>
      </c>
      <c r="K54" s="164">
        <v>800</v>
      </c>
      <c r="L54" s="346">
        <f t="shared" ref="L54:L62" si="13">SUM(K54-H54)</f>
        <v>0</v>
      </c>
      <c r="M54" s="347">
        <f t="shared" ref="M54:M62" si="14">IF(L54&lt;&gt;0,IF(H54=0,1,(L54/H54)),0)</f>
        <v>0</v>
      </c>
      <c r="N54" s="345" t="s">
        <v>328</v>
      </c>
    </row>
    <row r="55" spans="1:14" ht="14" customHeight="1" x14ac:dyDescent="0.5">
      <c r="A55" s="827">
        <v>51600</v>
      </c>
      <c r="B55" s="828"/>
      <c r="C55" s="431"/>
      <c r="D55" s="4" t="s">
        <v>115</v>
      </c>
      <c r="E55" s="164">
        <v>225</v>
      </c>
      <c r="F55" s="509">
        <v>120</v>
      </c>
      <c r="G55" s="518">
        <f t="shared" si="0"/>
        <v>-105</v>
      </c>
      <c r="H55" s="164">
        <v>230</v>
      </c>
      <c r="I55" s="509">
        <v>230</v>
      </c>
      <c r="J55" s="518">
        <f t="shared" si="1"/>
        <v>0</v>
      </c>
      <c r="K55" s="164">
        <v>230</v>
      </c>
      <c r="L55" s="346">
        <f t="shared" si="13"/>
        <v>0</v>
      </c>
      <c r="M55" s="347">
        <f t="shared" si="14"/>
        <v>0</v>
      </c>
      <c r="N55" s="345" t="s">
        <v>116</v>
      </c>
    </row>
    <row r="56" spans="1:14" ht="14" customHeight="1" x14ac:dyDescent="0.5">
      <c r="A56" s="827">
        <v>57600</v>
      </c>
      <c r="B56" s="828"/>
      <c r="C56" s="431"/>
      <c r="D56" s="4" t="s">
        <v>277</v>
      </c>
      <c r="E56" s="164">
        <v>0</v>
      </c>
      <c r="F56" s="509">
        <v>2245</v>
      </c>
      <c r="G56" s="704">
        <f t="shared" si="0"/>
        <v>2245</v>
      </c>
      <c r="H56" s="164">
        <v>1105</v>
      </c>
      <c r="I56" s="509">
        <v>0</v>
      </c>
      <c r="J56" s="518">
        <f t="shared" si="1"/>
        <v>-1105</v>
      </c>
      <c r="K56" s="164">
        <v>2000</v>
      </c>
      <c r="L56" s="346">
        <f t="shared" si="13"/>
        <v>895</v>
      </c>
      <c r="M56" s="347">
        <f t="shared" si="14"/>
        <v>0.80995475113122173</v>
      </c>
      <c r="N56" s="348" t="s">
        <v>470</v>
      </c>
    </row>
    <row r="57" spans="1:14" ht="14" customHeight="1" x14ac:dyDescent="0.5">
      <c r="A57" s="827">
        <v>51600</v>
      </c>
      <c r="B57" s="828"/>
      <c r="C57" s="431"/>
      <c r="D57" s="4" t="s">
        <v>100</v>
      </c>
      <c r="E57" s="164">
        <v>400</v>
      </c>
      <c r="F57" s="509">
        <v>253</v>
      </c>
      <c r="G57" s="518">
        <f t="shared" si="0"/>
        <v>-147</v>
      </c>
      <c r="H57" s="164">
        <v>400</v>
      </c>
      <c r="I57" s="509">
        <v>260</v>
      </c>
      <c r="J57" s="518">
        <f t="shared" si="1"/>
        <v>-140</v>
      </c>
      <c r="K57" s="164">
        <v>400</v>
      </c>
      <c r="L57" s="346">
        <f t="shared" si="13"/>
        <v>0</v>
      </c>
      <c r="M57" s="344">
        <f t="shared" si="14"/>
        <v>0</v>
      </c>
      <c r="N57" s="345" t="s">
        <v>247</v>
      </c>
    </row>
    <row r="58" spans="1:14" ht="14" customHeight="1" x14ac:dyDescent="0.5">
      <c r="A58" s="827">
        <v>51600</v>
      </c>
      <c r="B58" s="828"/>
      <c r="C58" s="431"/>
      <c r="D58" s="4" t="s">
        <v>59</v>
      </c>
      <c r="E58" s="164">
        <v>5000</v>
      </c>
      <c r="F58" s="509">
        <v>5344</v>
      </c>
      <c r="G58" s="704">
        <f t="shared" si="0"/>
        <v>344</v>
      </c>
      <c r="H58" s="164">
        <v>6000</v>
      </c>
      <c r="I58" s="509">
        <v>5900</v>
      </c>
      <c r="J58" s="518">
        <f t="shared" si="1"/>
        <v>-100</v>
      </c>
      <c r="K58" s="164">
        <v>6200</v>
      </c>
      <c r="L58" s="346">
        <f t="shared" si="13"/>
        <v>200</v>
      </c>
      <c r="M58" s="347">
        <f t="shared" si="14"/>
        <v>3.3333333333333333E-2</v>
      </c>
      <c r="N58" s="345"/>
    </row>
    <row r="59" spans="1:14" ht="14" customHeight="1" x14ac:dyDescent="0.5">
      <c r="A59" s="827">
        <v>51600</v>
      </c>
      <c r="B59" s="828"/>
      <c r="C59" s="431"/>
      <c r="D59" s="4" t="s">
        <v>60</v>
      </c>
      <c r="E59" s="164">
        <v>1200</v>
      </c>
      <c r="F59" s="509">
        <v>1145</v>
      </c>
      <c r="G59" s="518">
        <f t="shared" si="0"/>
        <v>-55</v>
      </c>
      <c r="H59" s="164">
        <v>1500</v>
      </c>
      <c r="I59" s="509">
        <v>1185</v>
      </c>
      <c r="J59" s="518">
        <f t="shared" si="1"/>
        <v>-315</v>
      </c>
      <c r="K59" s="164">
        <v>1500</v>
      </c>
      <c r="L59" s="346">
        <f t="shared" si="13"/>
        <v>0</v>
      </c>
      <c r="M59" s="347">
        <f t="shared" si="14"/>
        <v>0</v>
      </c>
      <c r="N59" s="345"/>
    </row>
    <row r="60" spans="1:14" ht="14" customHeight="1" x14ac:dyDescent="0.5">
      <c r="A60" s="827">
        <v>51600</v>
      </c>
      <c r="B60" s="828"/>
      <c r="C60" s="431"/>
      <c r="D60" s="4" t="s">
        <v>61</v>
      </c>
      <c r="E60" s="164">
        <v>1330</v>
      </c>
      <c r="F60" s="509">
        <v>1318</v>
      </c>
      <c r="G60" s="518">
        <f t="shared" si="0"/>
        <v>-12</v>
      </c>
      <c r="H60" s="164">
        <v>1330</v>
      </c>
      <c r="I60" s="509">
        <v>1320</v>
      </c>
      <c r="J60" s="518">
        <f t="shared" si="1"/>
        <v>-10</v>
      </c>
      <c r="K60" s="164">
        <v>1500</v>
      </c>
      <c r="L60" s="346">
        <f t="shared" si="13"/>
        <v>170</v>
      </c>
      <c r="M60" s="347">
        <f t="shared" si="14"/>
        <v>0.12781954887218044</v>
      </c>
      <c r="N60" s="345"/>
    </row>
    <row r="61" spans="1:14" ht="14" customHeight="1" x14ac:dyDescent="0.5">
      <c r="A61" s="827">
        <v>51600</v>
      </c>
      <c r="B61" s="828"/>
      <c r="C61" s="431"/>
      <c r="D61" s="4" t="s">
        <v>58</v>
      </c>
      <c r="E61" s="164">
        <v>200</v>
      </c>
      <c r="F61" s="509">
        <v>131</v>
      </c>
      <c r="G61" s="518">
        <f t="shared" si="0"/>
        <v>-69</v>
      </c>
      <c r="H61" s="164">
        <v>200</v>
      </c>
      <c r="I61" s="509">
        <v>200</v>
      </c>
      <c r="J61" s="518">
        <f t="shared" si="1"/>
        <v>0</v>
      </c>
      <c r="K61" s="164">
        <v>300</v>
      </c>
      <c r="L61" s="346">
        <f t="shared" si="13"/>
        <v>100</v>
      </c>
      <c r="M61" s="347">
        <f t="shared" si="14"/>
        <v>0.5</v>
      </c>
      <c r="N61" s="345" t="s">
        <v>402</v>
      </c>
    </row>
    <row r="62" spans="1:14" ht="14" customHeight="1" x14ac:dyDescent="0.5">
      <c r="A62" s="827">
        <v>51600</v>
      </c>
      <c r="B62" s="828"/>
      <c r="C62" s="432"/>
      <c r="D62" s="603" t="s">
        <v>178</v>
      </c>
      <c r="E62" s="361">
        <f t="shared" ref="E62:K62" si="15">SUM(E54:E61)</f>
        <v>9155</v>
      </c>
      <c r="F62" s="361">
        <f t="shared" si="15"/>
        <v>12038</v>
      </c>
      <c r="G62" s="361">
        <f t="shared" si="15"/>
        <v>2883</v>
      </c>
      <c r="H62" s="361">
        <f t="shared" si="15"/>
        <v>11565</v>
      </c>
      <c r="I62" s="361">
        <f t="shared" si="15"/>
        <v>9402</v>
      </c>
      <c r="J62" s="568">
        <f t="shared" si="15"/>
        <v>-2163</v>
      </c>
      <c r="K62" s="361">
        <f t="shared" si="15"/>
        <v>12930</v>
      </c>
      <c r="L62" s="715">
        <f t="shared" si="13"/>
        <v>1365</v>
      </c>
      <c r="M62" s="714">
        <f t="shared" si="14"/>
        <v>0.11802853437094682</v>
      </c>
      <c r="N62" s="186"/>
    </row>
    <row r="63" spans="1:14" ht="14" customHeight="1" x14ac:dyDescent="0.5">
      <c r="A63" s="47"/>
      <c r="B63" s="57"/>
      <c r="C63" s="59"/>
      <c r="D63" s="18"/>
      <c r="E63" s="190"/>
      <c r="F63" s="190"/>
      <c r="G63" s="190"/>
      <c r="H63" s="190"/>
      <c r="I63" s="190"/>
      <c r="J63" s="190"/>
      <c r="K63" s="190"/>
      <c r="L63" s="189"/>
      <c r="M63" s="189"/>
      <c r="N63" s="189"/>
    </row>
    <row r="64" spans="1:14" ht="14" customHeight="1" x14ac:dyDescent="0.5">
      <c r="A64" s="72">
        <v>51900</v>
      </c>
      <c r="B64" s="55"/>
      <c r="C64" s="433"/>
      <c r="D64" s="213" t="s">
        <v>186</v>
      </c>
      <c r="E64" s="191"/>
      <c r="F64" s="191"/>
      <c r="G64" s="191"/>
      <c r="H64" s="191"/>
      <c r="I64" s="191"/>
      <c r="J64" s="191"/>
      <c r="K64" s="191"/>
      <c r="L64" s="41"/>
      <c r="M64" s="192"/>
      <c r="N64" s="69"/>
    </row>
    <row r="65" spans="1:14" ht="14" customHeight="1" x14ac:dyDescent="0.5">
      <c r="A65" s="827">
        <v>51910</v>
      </c>
      <c r="B65" s="828"/>
      <c r="C65" s="434"/>
      <c r="D65" s="4" t="s">
        <v>63</v>
      </c>
      <c r="E65" s="165">
        <v>0</v>
      </c>
      <c r="F65" s="510">
        <v>974</v>
      </c>
      <c r="G65" s="705">
        <f t="shared" si="0"/>
        <v>974</v>
      </c>
      <c r="H65" s="165">
        <v>0</v>
      </c>
      <c r="I65" s="510">
        <v>465</v>
      </c>
      <c r="J65" s="705">
        <f t="shared" si="1"/>
        <v>465</v>
      </c>
      <c r="K65" s="165">
        <v>0</v>
      </c>
      <c r="L65" s="346">
        <f>SUM(K65-H65)</f>
        <v>0</v>
      </c>
      <c r="M65" s="344">
        <f t="shared" ref="M65:M74" si="16">IF(L65&lt;&gt;0,IF(H65=0,1,(L65/H65)),0)</f>
        <v>0</v>
      </c>
      <c r="N65" s="345" t="s">
        <v>273</v>
      </c>
    </row>
    <row r="66" spans="1:14" ht="14" customHeight="1" x14ac:dyDescent="0.5">
      <c r="A66" s="827">
        <v>51900</v>
      </c>
      <c r="B66" s="828"/>
      <c r="C66" s="434"/>
      <c r="D66" s="4" t="s">
        <v>125</v>
      </c>
      <c r="E66" s="164">
        <v>15000</v>
      </c>
      <c r="F66" s="509">
        <v>14671</v>
      </c>
      <c r="G66" s="518">
        <f t="shared" si="0"/>
        <v>-329</v>
      </c>
      <c r="H66" s="164">
        <v>15000</v>
      </c>
      <c r="I66" s="509">
        <v>17228</v>
      </c>
      <c r="J66" s="518">
        <f t="shared" si="1"/>
        <v>2228</v>
      </c>
      <c r="K66" s="164">
        <v>18000</v>
      </c>
      <c r="L66" s="346">
        <f>SUM(K66-H66)</f>
        <v>3000</v>
      </c>
      <c r="M66" s="347">
        <f t="shared" si="16"/>
        <v>0.2</v>
      </c>
      <c r="N66" s="345" t="s">
        <v>131</v>
      </c>
    </row>
    <row r="67" spans="1:14" ht="14" customHeight="1" x14ac:dyDescent="0.5">
      <c r="A67" s="827"/>
      <c r="B67" s="828"/>
      <c r="C67" s="434"/>
      <c r="D67" s="215" t="s">
        <v>163</v>
      </c>
      <c r="E67" s="217"/>
      <c r="F67" s="217"/>
      <c r="G67" s="217"/>
      <c r="H67" s="217"/>
      <c r="I67" s="217"/>
      <c r="J67" s="217"/>
      <c r="K67" s="217"/>
      <c r="L67" s="218"/>
      <c r="M67" s="722">
        <f t="shared" si="16"/>
        <v>0</v>
      </c>
      <c r="N67" s="214"/>
    </row>
    <row r="68" spans="1:14" ht="14" customHeight="1" x14ac:dyDescent="0.5">
      <c r="A68" s="827">
        <v>51932</v>
      </c>
      <c r="B68" s="828"/>
      <c r="C68" s="434"/>
      <c r="D68" s="4" t="s">
        <v>89</v>
      </c>
      <c r="E68" s="164">
        <v>4000</v>
      </c>
      <c r="F68" s="509">
        <v>3418</v>
      </c>
      <c r="G68" s="518">
        <f t="shared" si="0"/>
        <v>-582</v>
      </c>
      <c r="H68" s="164">
        <v>4000</v>
      </c>
      <c r="I68" s="509">
        <v>3172</v>
      </c>
      <c r="J68" s="518">
        <f t="shared" si="1"/>
        <v>-828</v>
      </c>
      <c r="K68" s="164">
        <v>4000</v>
      </c>
      <c r="L68" s="346">
        <f t="shared" ref="L68:L74" si="17">SUM(K68-H68)</f>
        <v>0</v>
      </c>
      <c r="M68" s="347">
        <f t="shared" si="16"/>
        <v>0</v>
      </c>
      <c r="N68" s="345" t="s">
        <v>248</v>
      </c>
    </row>
    <row r="69" spans="1:14" ht="14" customHeight="1" x14ac:dyDescent="0.5">
      <c r="A69" s="827">
        <v>51932</v>
      </c>
      <c r="B69" s="828"/>
      <c r="C69" s="434"/>
      <c r="D69" s="4" t="s">
        <v>62</v>
      </c>
      <c r="E69" s="164">
        <v>4000</v>
      </c>
      <c r="F69" s="509">
        <v>3520</v>
      </c>
      <c r="G69" s="518">
        <f t="shared" ref="G69:G130" si="18">SUM(F69-E69)</f>
        <v>-480</v>
      </c>
      <c r="H69" s="164">
        <v>4000</v>
      </c>
      <c r="I69" s="509">
        <v>3127</v>
      </c>
      <c r="J69" s="518">
        <f t="shared" si="1"/>
        <v>-873</v>
      </c>
      <c r="K69" s="164">
        <v>4000</v>
      </c>
      <c r="L69" s="346">
        <f t="shared" si="17"/>
        <v>0</v>
      </c>
      <c r="M69" s="344">
        <f t="shared" si="16"/>
        <v>0</v>
      </c>
      <c r="N69" s="345" t="s">
        <v>134</v>
      </c>
    </row>
    <row r="70" spans="1:14" ht="14" customHeight="1" x14ac:dyDescent="0.5">
      <c r="A70" s="827">
        <v>51932</v>
      </c>
      <c r="B70" s="828"/>
      <c r="C70" s="434"/>
      <c r="D70" s="4" t="s">
        <v>329</v>
      </c>
      <c r="E70" s="164">
        <v>5000</v>
      </c>
      <c r="F70" s="509">
        <v>10808</v>
      </c>
      <c r="G70" s="704">
        <f t="shared" si="18"/>
        <v>5808</v>
      </c>
      <c r="H70" s="164">
        <v>5800</v>
      </c>
      <c r="I70" s="509">
        <v>8498</v>
      </c>
      <c r="J70" s="704">
        <f t="shared" ref="J70:J135" si="19">SUM(I70-H70)</f>
        <v>2698</v>
      </c>
      <c r="K70" s="164">
        <v>8000</v>
      </c>
      <c r="L70" s="346">
        <f t="shared" si="17"/>
        <v>2200</v>
      </c>
      <c r="M70" s="347">
        <f t="shared" si="16"/>
        <v>0.37931034482758619</v>
      </c>
      <c r="N70" s="345" t="s">
        <v>403</v>
      </c>
    </row>
    <row r="71" spans="1:14" ht="14" customHeight="1" x14ac:dyDescent="0.5">
      <c r="A71" s="827"/>
      <c r="B71" s="828"/>
      <c r="C71" s="434"/>
      <c r="D71" s="219" t="s">
        <v>188</v>
      </c>
      <c r="E71" s="220">
        <f t="shared" ref="E71:K71" si="20">SUM(E68:E70)</f>
        <v>13000</v>
      </c>
      <c r="F71" s="220">
        <f t="shared" si="20"/>
        <v>17746</v>
      </c>
      <c r="G71" s="220">
        <f t="shared" si="20"/>
        <v>4746</v>
      </c>
      <c r="H71" s="220">
        <f t="shared" si="20"/>
        <v>13800</v>
      </c>
      <c r="I71" s="220">
        <f t="shared" si="20"/>
        <v>14797</v>
      </c>
      <c r="J71" s="220">
        <f t="shared" si="20"/>
        <v>997</v>
      </c>
      <c r="K71" s="220">
        <f t="shared" si="20"/>
        <v>16000</v>
      </c>
      <c r="L71" s="220">
        <f t="shared" si="17"/>
        <v>2200</v>
      </c>
      <c r="M71" s="723">
        <f t="shared" si="16"/>
        <v>0.15942028985507245</v>
      </c>
      <c r="N71" s="221"/>
    </row>
    <row r="72" spans="1:14" ht="14" customHeight="1" x14ac:dyDescent="0.5">
      <c r="A72" s="827">
        <v>51938</v>
      </c>
      <c r="B72" s="828"/>
      <c r="C72" s="434"/>
      <c r="D72" s="4" t="s">
        <v>66</v>
      </c>
      <c r="E72" s="164">
        <v>5000</v>
      </c>
      <c r="F72" s="509">
        <v>280</v>
      </c>
      <c r="G72" s="518">
        <f t="shared" si="18"/>
        <v>-4720</v>
      </c>
      <c r="H72" s="164">
        <v>7000</v>
      </c>
      <c r="I72" s="509">
        <v>311</v>
      </c>
      <c r="J72" s="518">
        <f t="shared" si="19"/>
        <v>-6689</v>
      </c>
      <c r="K72" s="164">
        <v>7000</v>
      </c>
      <c r="L72" s="346">
        <f t="shared" si="17"/>
        <v>0</v>
      </c>
      <c r="M72" s="347">
        <f t="shared" si="16"/>
        <v>0</v>
      </c>
      <c r="N72" s="345" t="s">
        <v>404</v>
      </c>
    </row>
    <row r="73" spans="1:14" ht="14" customHeight="1" x14ac:dyDescent="0.5">
      <c r="A73" s="827">
        <v>51900</v>
      </c>
      <c r="B73" s="828"/>
      <c r="C73" s="435"/>
      <c r="D73" s="613" t="s">
        <v>187</v>
      </c>
      <c r="E73" s="764">
        <f>E65+E66+E68+E69+E70+E72</f>
        <v>33000</v>
      </c>
      <c r="F73" s="764">
        <f t="shared" ref="F73:L73" si="21">F65+F66+F68+F69+F70+F72</f>
        <v>33671</v>
      </c>
      <c r="G73" s="764">
        <f t="shared" si="21"/>
        <v>671</v>
      </c>
      <c r="H73" s="764">
        <f t="shared" si="21"/>
        <v>35800</v>
      </c>
      <c r="I73" s="764">
        <f t="shared" si="21"/>
        <v>32801</v>
      </c>
      <c r="J73" s="765">
        <f t="shared" si="21"/>
        <v>-2999</v>
      </c>
      <c r="K73" s="766">
        <f t="shared" si="21"/>
        <v>41000</v>
      </c>
      <c r="L73" s="769">
        <f t="shared" si="21"/>
        <v>5200</v>
      </c>
      <c r="M73" s="770">
        <f t="shared" si="16"/>
        <v>0.14525139664804471</v>
      </c>
      <c r="N73" s="193"/>
    </row>
    <row r="74" spans="1:14" ht="14" customHeight="1" thickBot="1" x14ac:dyDescent="0.55000000000000004">
      <c r="A74" s="161">
        <v>51000</v>
      </c>
      <c r="B74" s="162"/>
      <c r="C74" s="162"/>
      <c r="D74" s="601" t="s">
        <v>35</v>
      </c>
      <c r="E74" s="401">
        <f>E17+E35+E51+E62+E73</f>
        <v>132227</v>
      </c>
      <c r="F74" s="401">
        <f>F17+F35+F51+F62+F73</f>
        <v>131011</v>
      </c>
      <c r="G74" s="569">
        <f t="shared" si="18"/>
        <v>-1216</v>
      </c>
      <c r="H74" s="401">
        <f>H17+H35+H51+H62+H73</f>
        <v>141495</v>
      </c>
      <c r="I74" s="401">
        <f>I17+I35+I51+I62+I73</f>
        <v>129588</v>
      </c>
      <c r="J74" s="569">
        <f t="shared" si="19"/>
        <v>-11907</v>
      </c>
      <c r="K74" s="401">
        <f>K17+K35+K51+K62+K73</f>
        <v>156098</v>
      </c>
      <c r="L74" s="767">
        <f t="shared" si="17"/>
        <v>14603</v>
      </c>
      <c r="M74" s="768">
        <f t="shared" si="16"/>
        <v>0.10320506024947879</v>
      </c>
      <c r="N74" s="163" t="s">
        <v>330</v>
      </c>
    </row>
    <row r="75" spans="1:14" ht="14" customHeight="1" x14ac:dyDescent="0.5"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</row>
    <row r="76" spans="1:14" ht="14" customHeight="1" x14ac:dyDescent="0.5">
      <c r="A76" s="395">
        <v>52000</v>
      </c>
      <c r="B76" s="396"/>
      <c r="C76" s="396"/>
      <c r="D76" s="397" t="s">
        <v>191</v>
      </c>
      <c r="E76" s="397"/>
      <c r="F76" s="397"/>
      <c r="G76" s="397"/>
      <c r="H76" s="397"/>
      <c r="I76" s="397"/>
      <c r="J76" s="397"/>
      <c r="K76" s="397"/>
      <c r="L76" s="397"/>
      <c r="M76" s="397"/>
      <c r="N76" s="397"/>
    </row>
    <row r="77" spans="1:14" ht="14" customHeight="1" x14ac:dyDescent="0.5">
      <c r="A77" s="830">
        <v>52210</v>
      </c>
      <c r="B77" s="831"/>
      <c r="C77" s="832"/>
      <c r="D77" s="103" t="s">
        <v>175</v>
      </c>
      <c r="E77" s="718">
        <v>1326</v>
      </c>
      <c r="F77" s="719">
        <v>1325</v>
      </c>
      <c r="G77" s="719">
        <f t="shared" si="18"/>
        <v>-1</v>
      </c>
      <c r="H77" s="718">
        <v>1326</v>
      </c>
      <c r="I77" s="719">
        <v>1886</v>
      </c>
      <c r="J77" s="719">
        <f t="shared" si="19"/>
        <v>560</v>
      </c>
      <c r="K77" s="718">
        <v>1886</v>
      </c>
      <c r="L77" s="720">
        <f>SUM(K77-H77)</f>
        <v>560</v>
      </c>
      <c r="M77" s="721">
        <f>IF(L77&lt;&gt;0,IF(H77=0,1,(L77/H77)),0)</f>
        <v>0.42232277526395173</v>
      </c>
      <c r="N77" s="104" t="s">
        <v>226</v>
      </c>
    </row>
    <row r="78" spans="1:14" ht="14" customHeight="1" x14ac:dyDescent="0.5">
      <c r="A78" s="830"/>
      <c r="B78" s="831"/>
      <c r="C78" s="832"/>
      <c r="D78" s="222"/>
      <c r="E78" s="190"/>
      <c r="F78" s="190"/>
      <c r="G78" s="190"/>
      <c r="H78" s="190"/>
      <c r="I78" s="190"/>
      <c r="J78" s="190"/>
      <c r="K78" s="190"/>
      <c r="L78" s="189"/>
      <c r="M78" s="189"/>
      <c r="N78" s="189"/>
    </row>
    <row r="79" spans="1:14" ht="14" customHeight="1" x14ac:dyDescent="0.5">
      <c r="A79" s="830">
        <v>57200</v>
      </c>
      <c r="B79" s="831"/>
      <c r="C79" s="832"/>
      <c r="D79" s="4" t="s">
        <v>351</v>
      </c>
      <c r="E79" s="164">
        <v>0</v>
      </c>
      <c r="F79" s="509">
        <v>0</v>
      </c>
      <c r="G79" s="509">
        <f t="shared" si="18"/>
        <v>0</v>
      </c>
      <c r="H79" s="164">
        <v>61685</v>
      </c>
      <c r="I79" s="509">
        <v>61685</v>
      </c>
      <c r="J79" s="509">
        <f t="shared" si="19"/>
        <v>0</v>
      </c>
      <c r="K79" s="164">
        <v>0</v>
      </c>
      <c r="L79" s="349">
        <f>SUM(K79-H79)</f>
        <v>-61685</v>
      </c>
      <c r="M79" s="350">
        <f t="shared" ref="M79:M88" si="22">IF(L79&lt;&gt;0,IF(H79=0,1,(L79/H79)),0)</f>
        <v>-1</v>
      </c>
      <c r="N79" s="345" t="s">
        <v>446</v>
      </c>
    </row>
    <row r="80" spans="1:14" ht="14" customHeight="1" x14ac:dyDescent="0.5">
      <c r="A80" s="830">
        <v>57200</v>
      </c>
      <c r="B80" s="831"/>
      <c r="C80" s="832"/>
      <c r="D80" s="4" t="s">
        <v>352</v>
      </c>
      <c r="E80" s="164">
        <v>0</v>
      </c>
      <c r="F80" s="509">
        <v>3897</v>
      </c>
      <c r="G80" s="509">
        <f t="shared" si="18"/>
        <v>3897</v>
      </c>
      <c r="H80" s="164">
        <v>0</v>
      </c>
      <c r="I80" s="509">
        <v>629</v>
      </c>
      <c r="J80" s="509">
        <f t="shared" si="19"/>
        <v>629</v>
      </c>
      <c r="K80" s="164">
        <v>0</v>
      </c>
      <c r="L80" s="346">
        <f>SUM(K80-H80)</f>
        <v>0</v>
      </c>
      <c r="M80" s="344">
        <f t="shared" si="22"/>
        <v>0</v>
      </c>
      <c r="N80" s="345" t="s">
        <v>452</v>
      </c>
    </row>
    <row r="81" spans="1:14" ht="14" customHeight="1" x14ac:dyDescent="0.5">
      <c r="A81" s="830">
        <v>57200</v>
      </c>
      <c r="B81" s="831"/>
      <c r="C81" s="832"/>
      <c r="D81" s="4" t="s">
        <v>363</v>
      </c>
      <c r="E81" s="164">
        <v>9708</v>
      </c>
      <c r="F81" s="509">
        <v>9708</v>
      </c>
      <c r="G81" s="220">
        <f t="shared" si="18"/>
        <v>0</v>
      </c>
      <c r="H81" s="220">
        <v>0</v>
      </c>
      <c r="I81" s="220">
        <v>0</v>
      </c>
      <c r="J81" s="220">
        <f t="shared" si="19"/>
        <v>0</v>
      </c>
      <c r="K81" s="220">
        <v>0</v>
      </c>
      <c r="L81" s="716">
        <v>0</v>
      </c>
      <c r="M81" s="716">
        <f t="shared" si="22"/>
        <v>0</v>
      </c>
      <c r="N81" s="345" t="s">
        <v>406</v>
      </c>
    </row>
    <row r="82" spans="1:14" ht="14" customHeight="1" x14ac:dyDescent="0.5">
      <c r="A82" s="830">
        <v>52211</v>
      </c>
      <c r="B82" s="831"/>
      <c r="C82" s="832"/>
      <c r="D82" s="4" t="s">
        <v>97</v>
      </c>
      <c r="E82" s="164">
        <v>200</v>
      </c>
      <c r="F82" s="509">
        <v>0</v>
      </c>
      <c r="G82" s="518">
        <f t="shared" si="18"/>
        <v>-200</v>
      </c>
      <c r="H82" s="164">
        <v>200</v>
      </c>
      <c r="I82" s="509">
        <v>2200</v>
      </c>
      <c r="J82" s="704">
        <f t="shared" si="19"/>
        <v>2000</v>
      </c>
      <c r="K82" s="164">
        <v>200</v>
      </c>
      <c r="L82" s="346">
        <f t="shared" ref="L82:L88" si="23">SUM(K82-H82)</f>
        <v>0</v>
      </c>
      <c r="M82" s="344">
        <f t="shared" si="22"/>
        <v>0</v>
      </c>
      <c r="N82" s="345" t="s">
        <v>453</v>
      </c>
    </row>
    <row r="83" spans="1:14" ht="14" customHeight="1" x14ac:dyDescent="0.5">
      <c r="A83" s="830">
        <v>52200</v>
      </c>
      <c r="B83" s="831"/>
      <c r="C83" s="832"/>
      <c r="D83" s="8" t="s">
        <v>471</v>
      </c>
      <c r="E83" s="164">
        <v>22740</v>
      </c>
      <c r="F83" s="509">
        <v>22740</v>
      </c>
      <c r="G83" s="509">
        <f t="shared" si="18"/>
        <v>0</v>
      </c>
      <c r="H83" s="164">
        <v>33746</v>
      </c>
      <c r="I83" s="509">
        <v>12724</v>
      </c>
      <c r="J83" s="518">
        <f t="shared" si="19"/>
        <v>-21022</v>
      </c>
      <c r="K83" s="164">
        <v>15000</v>
      </c>
      <c r="L83" s="349">
        <f t="shared" si="23"/>
        <v>-18746</v>
      </c>
      <c r="M83" s="350">
        <f t="shared" si="22"/>
        <v>-0.55550287441474544</v>
      </c>
      <c r="N83" s="345" t="s">
        <v>354</v>
      </c>
    </row>
    <row r="84" spans="1:14" ht="14" customHeight="1" x14ac:dyDescent="0.5">
      <c r="A84" s="830">
        <v>52200</v>
      </c>
      <c r="B84" s="831"/>
      <c r="C84" s="832"/>
      <c r="D84" s="8" t="s">
        <v>472</v>
      </c>
      <c r="E84" s="217"/>
      <c r="F84" s="217"/>
      <c r="G84" s="217"/>
      <c r="H84" s="217"/>
      <c r="I84" s="511">
        <v>18746</v>
      </c>
      <c r="J84" s="509">
        <f t="shared" si="19"/>
        <v>18746</v>
      </c>
      <c r="K84" s="164">
        <v>20096</v>
      </c>
      <c r="L84" s="346">
        <f t="shared" si="23"/>
        <v>20096</v>
      </c>
      <c r="M84" s="347">
        <f t="shared" si="22"/>
        <v>1</v>
      </c>
      <c r="N84" s="345" t="s">
        <v>473</v>
      </c>
    </row>
    <row r="85" spans="1:14" ht="14" customHeight="1" x14ac:dyDescent="0.5">
      <c r="A85" s="830">
        <v>51938</v>
      </c>
      <c r="B85" s="831"/>
      <c r="C85" s="832"/>
      <c r="D85" s="4" t="s">
        <v>64</v>
      </c>
      <c r="E85" s="164">
        <v>2800</v>
      </c>
      <c r="F85" s="509">
        <v>2508</v>
      </c>
      <c r="G85" s="518">
        <f t="shared" si="18"/>
        <v>-292</v>
      </c>
      <c r="H85" s="164">
        <v>2800</v>
      </c>
      <c r="I85" s="509">
        <v>2508</v>
      </c>
      <c r="J85" s="518">
        <f t="shared" si="19"/>
        <v>-292</v>
      </c>
      <c r="K85" s="164">
        <v>2800</v>
      </c>
      <c r="L85" s="346">
        <f t="shared" si="23"/>
        <v>0</v>
      </c>
      <c r="M85" s="347">
        <f t="shared" si="22"/>
        <v>0</v>
      </c>
      <c r="N85" s="345" t="s">
        <v>240</v>
      </c>
    </row>
    <row r="86" spans="1:14" ht="14" customHeight="1" x14ac:dyDescent="0.5">
      <c r="A86" s="830">
        <v>51938</v>
      </c>
      <c r="B86" s="831"/>
      <c r="C86" s="832"/>
      <c r="D86" s="4" t="s">
        <v>405</v>
      </c>
      <c r="E86" s="164">
        <v>3800</v>
      </c>
      <c r="F86" s="509">
        <v>4469</v>
      </c>
      <c r="G86" s="704">
        <f t="shared" si="18"/>
        <v>669</v>
      </c>
      <c r="H86" s="164">
        <v>4500</v>
      </c>
      <c r="I86" s="509">
        <v>4469</v>
      </c>
      <c r="J86" s="518">
        <f t="shared" si="19"/>
        <v>-31</v>
      </c>
      <c r="K86" s="164">
        <v>4500</v>
      </c>
      <c r="L86" s="349">
        <f t="shared" si="23"/>
        <v>0</v>
      </c>
      <c r="M86" s="347">
        <f t="shared" si="22"/>
        <v>0</v>
      </c>
      <c r="N86" s="345" t="s">
        <v>240</v>
      </c>
    </row>
    <row r="87" spans="1:14" ht="14" customHeight="1" x14ac:dyDescent="0.5">
      <c r="A87" s="830">
        <v>51938</v>
      </c>
      <c r="B87" s="831"/>
      <c r="C87" s="832"/>
      <c r="D87" s="4" t="s">
        <v>65</v>
      </c>
      <c r="E87" s="164">
        <v>900</v>
      </c>
      <c r="F87" s="509">
        <v>870</v>
      </c>
      <c r="G87" s="518">
        <f t="shared" si="18"/>
        <v>-30</v>
      </c>
      <c r="H87" s="164">
        <v>900</v>
      </c>
      <c r="I87" s="509">
        <v>870</v>
      </c>
      <c r="J87" s="518">
        <f t="shared" si="19"/>
        <v>-30</v>
      </c>
      <c r="K87" s="164">
        <v>900</v>
      </c>
      <c r="L87" s="346">
        <f t="shared" si="23"/>
        <v>0</v>
      </c>
      <c r="M87" s="344">
        <f t="shared" si="22"/>
        <v>0</v>
      </c>
      <c r="N87" s="345" t="s">
        <v>240</v>
      </c>
    </row>
    <row r="88" spans="1:14" ht="14" customHeight="1" thickBot="1" x14ac:dyDescent="0.55000000000000004">
      <c r="A88" s="204">
        <v>52000</v>
      </c>
      <c r="B88" s="205"/>
      <c r="C88" s="205"/>
      <c r="D88" s="602" t="s">
        <v>36</v>
      </c>
      <c r="E88" s="223">
        <f>SUM(E79:E87)</f>
        <v>40148</v>
      </c>
      <c r="F88" s="223">
        <f>SUM(F79:F87)</f>
        <v>44192</v>
      </c>
      <c r="G88" s="223">
        <f>SUM(G79:G87)</f>
        <v>4044</v>
      </c>
      <c r="H88" s="223">
        <f>SUM(H79:H87)</f>
        <v>103831</v>
      </c>
      <c r="I88" s="223">
        <f>SUM(I79:I87)</f>
        <v>103831</v>
      </c>
      <c r="J88" s="746">
        <f t="shared" si="19"/>
        <v>0</v>
      </c>
      <c r="K88" s="223">
        <f>SUM(K79:K87)</f>
        <v>43496</v>
      </c>
      <c r="L88" s="521">
        <f t="shared" si="23"/>
        <v>-60335</v>
      </c>
      <c r="M88" s="522">
        <f t="shared" si="22"/>
        <v>-0.58108849958105002</v>
      </c>
      <c r="N88" s="206"/>
    </row>
    <row r="89" spans="1:14" ht="14" customHeight="1" x14ac:dyDescent="0.5">
      <c r="A89" s="101"/>
      <c r="B89" s="101"/>
      <c r="C89" s="101"/>
      <c r="D89" s="202"/>
      <c r="E89" s="203"/>
      <c r="F89" s="203"/>
      <c r="G89" s="203"/>
      <c r="H89" s="203"/>
      <c r="I89" s="203"/>
      <c r="J89" s="203"/>
      <c r="K89" s="203"/>
      <c r="L89" s="24"/>
      <c r="M89" s="24"/>
      <c r="N89" s="24"/>
    </row>
    <row r="90" spans="1:14" ht="14" customHeight="1" x14ac:dyDescent="0.5">
      <c r="A90" s="48">
        <v>53000</v>
      </c>
      <c r="B90" s="63"/>
      <c r="C90" s="63"/>
      <c r="D90" s="384" t="s">
        <v>189</v>
      </c>
      <c r="E90" s="386"/>
      <c r="F90" s="386"/>
      <c r="G90" s="386"/>
      <c r="H90" s="386"/>
      <c r="I90" s="386"/>
      <c r="J90" s="386"/>
      <c r="K90" s="386"/>
      <c r="L90" s="195"/>
      <c r="M90" s="195"/>
      <c r="N90" s="196"/>
    </row>
    <row r="91" spans="1:14" ht="14" customHeight="1" x14ac:dyDescent="0.5">
      <c r="A91" s="73">
        <v>53600</v>
      </c>
      <c r="B91" s="31"/>
      <c r="C91" s="436"/>
      <c r="D91" s="385" t="s">
        <v>174</v>
      </c>
      <c r="E91" s="197"/>
      <c r="F91" s="197"/>
      <c r="G91" s="197"/>
      <c r="H91" s="197"/>
      <c r="I91" s="197"/>
      <c r="J91" s="197"/>
      <c r="K91" s="197"/>
      <c r="L91" s="39"/>
      <c r="M91" s="39"/>
      <c r="N91" s="224"/>
    </row>
    <row r="92" spans="1:14" ht="14" customHeight="1" x14ac:dyDescent="0.5">
      <c r="A92" s="816">
        <v>53600</v>
      </c>
      <c r="B92" s="817"/>
      <c r="C92" s="437"/>
      <c r="D92" s="4" t="s">
        <v>282</v>
      </c>
      <c r="E92" s="164">
        <v>2377</v>
      </c>
      <c r="F92" s="509">
        <v>2488</v>
      </c>
      <c r="G92" s="509">
        <f t="shared" si="18"/>
        <v>111</v>
      </c>
      <c r="H92" s="164">
        <v>2500</v>
      </c>
      <c r="I92" s="509">
        <v>2461</v>
      </c>
      <c r="J92" s="518">
        <f t="shared" si="19"/>
        <v>-39</v>
      </c>
      <c r="K92" s="164">
        <v>2500</v>
      </c>
      <c r="L92" s="346">
        <f t="shared" ref="L92:L100" si="24">SUM(K92-H92)</f>
        <v>0</v>
      </c>
      <c r="M92" s="347">
        <f t="shared" ref="M92:M100" si="25">IF(L92&lt;&gt;0,IF(H92=0,1,(L92/H92)),0)</f>
        <v>0</v>
      </c>
      <c r="N92" s="345" t="s">
        <v>409</v>
      </c>
    </row>
    <row r="93" spans="1:14" ht="14" customHeight="1" x14ac:dyDescent="0.5">
      <c r="A93" s="816">
        <v>53600</v>
      </c>
      <c r="B93" s="817"/>
      <c r="C93" s="437"/>
      <c r="D93" s="4" t="s">
        <v>101</v>
      </c>
      <c r="E93" s="164">
        <v>1560</v>
      </c>
      <c r="F93" s="509">
        <v>1550</v>
      </c>
      <c r="G93" s="518">
        <f t="shared" si="18"/>
        <v>-10</v>
      </c>
      <c r="H93" s="164">
        <v>1600</v>
      </c>
      <c r="I93" s="509">
        <v>1833</v>
      </c>
      <c r="J93" s="518">
        <f t="shared" si="19"/>
        <v>233</v>
      </c>
      <c r="K93" s="164">
        <v>1000</v>
      </c>
      <c r="L93" s="349">
        <f t="shared" si="24"/>
        <v>-600</v>
      </c>
      <c r="M93" s="350">
        <f t="shared" si="25"/>
        <v>-0.375</v>
      </c>
      <c r="N93" s="345" t="s">
        <v>408</v>
      </c>
    </row>
    <row r="94" spans="1:14" ht="14" customHeight="1" x14ac:dyDescent="0.5">
      <c r="A94" s="816">
        <v>53600</v>
      </c>
      <c r="B94" s="817"/>
      <c r="C94" s="437"/>
      <c r="D94" s="4" t="s">
        <v>283</v>
      </c>
      <c r="E94" s="164">
        <v>2377</v>
      </c>
      <c r="F94" s="509">
        <v>2488</v>
      </c>
      <c r="G94" s="509">
        <f t="shared" si="18"/>
        <v>111</v>
      </c>
      <c r="H94" s="164">
        <v>2500</v>
      </c>
      <c r="I94" s="509">
        <v>2461</v>
      </c>
      <c r="J94" s="518">
        <f t="shared" si="19"/>
        <v>-39</v>
      </c>
      <c r="K94" s="164">
        <v>2500</v>
      </c>
      <c r="L94" s="346">
        <f t="shared" si="24"/>
        <v>0</v>
      </c>
      <c r="M94" s="347">
        <f t="shared" si="25"/>
        <v>0</v>
      </c>
      <c r="N94" s="787" t="s">
        <v>410</v>
      </c>
    </row>
    <row r="95" spans="1:14" ht="14" customHeight="1" x14ac:dyDescent="0.5">
      <c r="A95" s="816">
        <v>53600</v>
      </c>
      <c r="B95" s="817"/>
      <c r="C95" s="437"/>
      <c r="D95" s="4" t="s">
        <v>102</v>
      </c>
      <c r="E95" s="164">
        <v>4680</v>
      </c>
      <c r="F95" s="509">
        <v>4734</v>
      </c>
      <c r="G95" s="509">
        <f t="shared" si="18"/>
        <v>54</v>
      </c>
      <c r="H95" s="164">
        <v>4000</v>
      </c>
      <c r="I95" s="509">
        <v>2394</v>
      </c>
      <c r="J95" s="518">
        <f t="shared" si="19"/>
        <v>-1606</v>
      </c>
      <c r="K95" s="164">
        <v>2000</v>
      </c>
      <c r="L95" s="349">
        <f t="shared" si="24"/>
        <v>-2000</v>
      </c>
      <c r="M95" s="350">
        <f t="shared" si="25"/>
        <v>-0.5</v>
      </c>
      <c r="N95" s="354" t="s">
        <v>408</v>
      </c>
    </row>
    <row r="96" spans="1:14" ht="14" customHeight="1" x14ac:dyDescent="0.5">
      <c r="A96" s="816">
        <v>53600</v>
      </c>
      <c r="B96" s="817"/>
      <c r="C96" s="437"/>
      <c r="D96" s="4" t="s">
        <v>371</v>
      </c>
      <c r="E96" s="164">
        <v>0</v>
      </c>
      <c r="F96" s="509">
        <v>765</v>
      </c>
      <c r="G96" s="704">
        <f t="shared" si="18"/>
        <v>765</v>
      </c>
      <c r="H96" s="164">
        <v>0</v>
      </c>
      <c r="I96" s="509">
        <v>395</v>
      </c>
      <c r="J96" s="704">
        <f t="shared" si="19"/>
        <v>395</v>
      </c>
      <c r="K96" s="164">
        <v>0</v>
      </c>
      <c r="L96" s="346">
        <f t="shared" si="24"/>
        <v>0</v>
      </c>
      <c r="M96" s="347">
        <f t="shared" si="25"/>
        <v>0</v>
      </c>
      <c r="N96" s="345" t="s">
        <v>372</v>
      </c>
    </row>
    <row r="97" spans="1:14" ht="14" customHeight="1" x14ac:dyDescent="0.5">
      <c r="A97" s="816">
        <v>53600</v>
      </c>
      <c r="B97" s="817"/>
      <c r="C97" s="437"/>
      <c r="D97" s="4" t="s">
        <v>331</v>
      </c>
      <c r="E97" s="164">
        <v>0</v>
      </c>
      <c r="F97" s="509">
        <v>1148</v>
      </c>
      <c r="G97" s="704">
        <f t="shared" si="18"/>
        <v>1148</v>
      </c>
      <c r="H97" s="164">
        <v>500</v>
      </c>
      <c r="I97" s="509">
        <v>1192</v>
      </c>
      <c r="J97" s="704">
        <f t="shared" si="19"/>
        <v>692</v>
      </c>
      <c r="K97" s="164">
        <v>1500</v>
      </c>
      <c r="L97" s="346">
        <f t="shared" si="24"/>
        <v>1000</v>
      </c>
      <c r="M97" s="347">
        <f t="shared" si="25"/>
        <v>2</v>
      </c>
      <c r="N97" s="345" t="s">
        <v>411</v>
      </c>
    </row>
    <row r="98" spans="1:14" ht="14" customHeight="1" x14ac:dyDescent="0.5">
      <c r="A98" s="816">
        <v>53600</v>
      </c>
      <c r="B98" s="817"/>
      <c r="C98" s="437"/>
      <c r="D98" s="4" t="s">
        <v>19</v>
      </c>
      <c r="E98" s="164">
        <v>1200</v>
      </c>
      <c r="F98" s="509">
        <v>1806</v>
      </c>
      <c r="G98" s="704">
        <f t="shared" si="18"/>
        <v>606</v>
      </c>
      <c r="H98" s="164">
        <v>0</v>
      </c>
      <c r="I98" s="509">
        <v>0</v>
      </c>
      <c r="J98" s="704">
        <f t="shared" si="19"/>
        <v>0</v>
      </c>
      <c r="K98" s="164">
        <v>2000</v>
      </c>
      <c r="L98" s="346">
        <f t="shared" si="24"/>
        <v>2000</v>
      </c>
      <c r="M98" s="347">
        <f t="shared" si="25"/>
        <v>1</v>
      </c>
      <c r="N98" s="345" t="s">
        <v>335</v>
      </c>
    </row>
    <row r="99" spans="1:14" hidden="1" x14ac:dyDescent="0.5">
      <c r="A99" s="816">
        <v>53600</v>
      </c>
      <c r="B99" s="817"/>
      <c r="C99" s="113"/>
      <c r="D99" s="4" t="s">
        <v>249</v>
      </c>
      <c r="E99" s="164">
        <v>0</v>
      </c>
      <c r="F99" s="509">
        <v>345</v>
      </c>
      <c r="G99" s="704">
        <f t="shared" si="18"/>
        <v>345</v>
      </c>
      <c r="H99" s="164">
        <v>0</v>
      </c>
      <c r="I99" s="509">
        <v>96</v>
      </c>
      <c r="J99" s="704">
        <f t="shared" si="19"/>
        <v>96</v>
      </c>
      <c r="K99" s="164">
        <v>0</v>
      </c>
      <c r="L99" s="346">
        <f t="shared" si="24"/>
        <v>0</v>
      </c>
      <c r="M99" s="344">
        <f t="shared" si="25"/>
        <v>0</v>
      </c>
      <c r="N99" s="354" t="s">
        <v>281</v>
      </c>
    </row>
    <row r="100" spans="1:14" ht="14" customHeight="1" x14ac:dyDescent="0.5">
      <c r="A100" s="816">
        <v>53600</v>
      </c>
      <c r="B100" s="817"/>
      <c r="C100" s="438"/>
      <c r="D100" s="614" t="s">
        <v>192</v>
      </c>
      <c r="E100" s="402">
        <f>SUM(E92:E99)</f>
        <v>12194</v>
      </c>
      <c r="F100" s="402">
        <f>SUM(F92:F99)</f>
        <v>15324</v>
      </c>
      <c r="G100" s="717">
        <f t="shared" si="18"/>
        <v>3130</v>
      </c>
      <c r="H100" s="402">
        <f>SUM(H92:H99)</f>
        <v>11100</v>
      </c>
      <c r="I100" s="402">
        <f>SUM(I92:I99)</f>
        <v>10832</v>
      </c>
      <c r="J100" s="524">
        <f t="shared" si="19"/>
        <v>-268</v>
      </c>
      <c r="K100" s="402">
        <f>SUM(K92:K99)</f>
        <v>11500</v>
      </c>
      <c r="L100" s="198">
        <f t="shared" si="24"/>
        <v>400</v>
      </c>
      <c r="M100" s="199">
        <f t="shared" si="25"/>
        <v>3.6036036036036036E-2</v>
      </c>
      <c r="N100" s="356"/>
    </row>
    <row r="101" spans="1:14" ht="14" customHeight="1" x14ac:dyDescent="0.5">
      <c r="A101" s="49"/>
      <c r="B101" s="31"/>
      <c r="C101" s="17"/>
      <c r="D101" s="227"/>
      <c r="E101" s="226"/>
      <c r="F101" s="226"/>
      <c r="G101" s="226"/>
      <c r="H101" s="226"/>
      <c r="I101" s="226"/>
      <c r="J101" s="226"/>
      <c r="K101" s="226"/>
      <c r="L101" s="225"/>
      <c r="M101" s="225"/>
      <c r="N101" s="225"/>
    </row>
    <row r="102" spans="1:14" ht="14" customHeight="1" x14ac:dyDescent="0.5">
      <c r="A102" s="74">
        <v>53300</v>
      </c>
      <c r="B102" s="439"/>
      <c r="C102" s="51"/>
      <c r="D102" s="228" t="s">
        <v>190</v>
      </c>
      <c r="E102" s="200"/>
      <c r="F102" s="200"/>
      <c r="G102" s="200"/>
      <c r="H102" s="200"/>
      <c r="I102" s="200"/>
      <c r="J102" s="200"/>
      <c r="K102" s="200"/>
      <c r="L102" s="21"/>
      <c r="M102" s="21"/>
      <c r="N102" s="229"/>
    </row>
    <row r="103" spans="1:14" ht="14" customHeight="1" x14ac:dyDescent="0.5">
      <c r="A103" s="74">
        <v>53311</v>
      </c>
      <c r="B103" s="440"/>
      <c r="C103" s="442"/>
      <c r="D103" s="64" t="s">
        <v>197</v>
      </c>
      <c r="E103" s="230"/>
      <c r="F103" s="230"/>
      <c r="G103" s="230"/>
      <c r="H103" s="230"/>
      <c r="I103" s="230"/>
      <c r="J103" s="230"/>
      <c r="K103" s="230"/>
      <c r="L103" s="231"/>
      <c r="M103" s="232"/>
      <c r="N103" s="233"/>
    </row>
    <row r="104" spans="1:14" ht="14" customHeight="1" x14ac:dyDescent="0.5">
      <c r="A104" s="42">
        <v>53311</v>
      </c>
      <c r="B104" s="441"/>
      <c r="C104" s="443"/>
      <c r="D104" s="8" t="s">
        <v>109</v>
      </c>
      <c r="E104" s="164">
        <v>10000</v>
      </c>
      <c r="F104" s="509">
        <v>5345</v>
      </c>
      <c r="G104" s="518">
        <f t="shared" si="18"/>
        <v>-4655</v>
      </c>
      <c r="H104" s="164">
        <v>6000</v>
      </c>
      <c r="I104" s="509">
        <v>0</v>
      </c>
      <c r="J104" s="518">
        <f t="shared" si="19"/>
        <v>-6000</v>
      </c>
      <c r="K104" s="164">
        <v>6000</v>
      </c>
      <c r="L104" s="346">
        <f t="shared" ref="L104:L114" si="26">SUM(K104-H104)</f>
        <v>0</v>
      </c>
      <c r="M104" s="347">
        <f t="shared" ref="M104:M114" si="27">IF(L104&lt;&gt;0,IF(H104=0,1,(L104/H104)),0)</f>
        <v>0</v>
      </c>
      <c r="N104" s="345"/>
    </row>
    <row r="105" spans="1:14" ht="14" customHeight="1" x14ac:dyDescent="0.5">
      <c r="A105" s="42">
        <v>53311</v>
      </c>
      <c r="B105" s="441"/>
      <c r="C105" s="443"/>
      <c r="D105" s="8" t="s">
        <v>107</v>
      </c>
      <c r="E105" s="164">
        <v>720</v>
      </c>
      <c r="F105" s="509">
        <v>0</v>
      </c>
      <c r="G105" s="518">
        <f t="shared" si="18"/>
        <v>-720</v>
      </c>
      <c r="H105" s="164">
        <v>720</v>
      </c>
      <c r="I105" s="509">
        <v>580</v>
      </c>
      <c r="J105" s="518">
        <f t="shared" si="19"/>
        <v>-140</v>
      </c>
      <c r="K105" s="164">
        <v>0</v>
      </c>
      <c r="L105" s="349">
        <f t="shared" si="26"/>
        <v>-720</v>
      </c>
      <c r="M105" s="350">
        <f t="shared" si="27"/>
        <v>-1</v>
      </c>
      <c r="N105" s="345" t="s">
        <v>412</v>
      </c>
    </row>
    <row r="106" spans="1:14" ht="14" customHeight="1" x14ac:dyDescent="0.5">
      <c r="A106" s="42">
        <v>53311</v>
      </c>
      <c r="B106" s="441"/>
      <c r="C106" s="443"/>
      <c r="D106" s="8" t="s">
        <v>105</v>
      </c>
      <c r="E106" s="164">
        <v>85</v>
      </c>
      <c r="F106" s="509">
        <v>85</v>
      </c>
      <c r="G106" s="509">
        <f t="shared" si="18"/>
        <v>0</v>
      </c>
      <c r="H106" s="164">
        <v>85</v>
      </c>
      <c r="I106" s="509">
        <v>85</v>
      </c>
      <c r="J106" s="509">
        <f t="shared" si="19"/>
        <v>0</v>
      </c>
      <c r="K106" s="164">
        <v>85</v>
      </c>
      <c r="L106" s="346">
        <f t="shared" si="26"/>
        <v>0</v>
      </c>
      <c r="M106" s="347">
        <f t="shared" si="27"/>
        <v>0</v>
      </c>
      <c r="N106" s="345"/>
    </row>
    <row r="107" spans="1:14" ht="14" customHeight="1" x14ac:dyDescent="0.5">
      <c r="A107" s="42">
        <v>53311</v>
      </c>
      <c r="B107" s="441"/>
      <c r="C107" s="443"/>
      <c r="D107" s="8" t="s">
        <v>466</v>
      </c>
      <c r="E107" s="220"/>
      <c r="F107" s="220"/>
      <c r="G107" s="220"/>
      <c r="H107" s="220"/>
      <c r="I107" s="509">
        <v>16458</v>
      </c>
      <c r="J107" s="509">
        <f t="shared" si="19"/>
        <v>16458</v>
      </c>
      <c r="K107" s="164">
        <v>0</v>
      </c>
      <c r="L107" s="346">
        <f t="shared" si="26"/>
        <v>0</v>
      </c>
      <c r="M107" s="347">
        <f t="shared" si="27"/>
        <v>0</v>
      </c>
      <c r="N107" s="345" t="s">
        <v>467</v>
      </c>
    </row>
    <row r="108" spans="1:14" ht="14" customHeight="1" x14ac:dyDescent="0.5">
      <c r="A108" s="42">
        <v>53311</v>
      </c>
      <c r="B108" s="441"/>
      <c r="C108" s="443"/>
      <c r="D108" s="8" t="s">
        <v>106</v>
      </c>
      <c r="E108" s="164">
        <v>6000</v>
      </c>
      <c r="F108" s="509">
        <v>2639</v>
      </c>
      <c r="G108" s="518">
        <f t="shared" si="18"/>
        <v>-3361</v>
      </c>
      <c r="H108" s="164">
        <v>3000</v>
      </c>
      <c r="I108" s="509">
        <v>7000</v>
      </c>
      <c r="J108" s="704">
        <f t="shared" si="19"/>
        <v>4000</v>
      </c>
      <c r="K108" s="164">
        <v>6000</v>
      </c>
      <c r="L108" s="346">
        <f t="shared" si="26"/>
        <v>3000</v>
      </c>
      <c r="M108" s="344">
        <f t="shared" si="27"/>
        <v>1</v>
      </c>
      <c r="N108" s="345"/>
    </row>
    <row r="109" spans="1:14" x14ac:dyDescent="0.5">
      <c r="A109" s="42">
        <v>53311</v>
      </c>
      <c r="B109" s="441"/>
      <c r="C109" s="443"/>
      <c r="D109" s="4" t="s">
        <v>74</v>
      </c>
      <c r="E109" s="164">
        <v>2000</v>
      </c>
      <c r="F109" s="509">
        <v>162</v>
      </c>
      <c r="G109" s="518">
        <f t="shared" si="18"/>
        <v>-1838</v>
      </c>
      <c r="H109" s="164">
        <v>800</v>
      </c>
      <c r="I109" s="509">
        <v>300</v>
      </c>
      <c r="J109" s="518">
        <f t="shared" si="19"/>
        <v>-500</v>
      </c>
      <c r="K109" s="164">
        <v>600</v>
      </c>
      <c r="L109" s="349">
        <f t="shared" si="26"/>
        <v>-200</v>
      </c>
      <c r="M109" s="350">
        <f t="shared" si="27"/>
        <v>-0.25</v>
      </c>
      <c r="N109" s="345" t="s">
        <v>285</v>
      </c>
    </row>
    <row r="110" spans="1:14" x14ac:dyDescent="0.5">
      <c r="A110" s="42">
        <v>53311</v>
      </c>
      <c r="B110" s="441"/>
      <c r="C110" s="443"/>
      <c r="D110" s="4" t="s">
        <v>250</v>
      </c>
      <c r="E110" s="164">
        <v>2000</v>
      </c>
      <c r="F110" s="509">
        <v>288</v>
      </c>
      <c r="G110" s="518">
        <f t="shared" si="18"/>
        <v>-1712</v>
      </c>
      <c r="H110" s="164">
        <v>2000</v>
      </c>
      <c r="I110" s="509">
        <v>350</v>
      </c>
      <c r="J110" s="518">
        <f t="shared" si="19"/>
        <v>-1650</v>
      </c>
      <c r="K110" s="164">
        <v>1000</v>
      </c>
      <c r="L110" s="349">
        <f t="shared" si="26"/>
        <v>-1000</v>
      </c>
      <c r="M110" s="350">
        <f t="shared" si="27"/>
        <v>-0.5</v>
      </c>
      <c r="N110" s="345"/>
    </row>
    <row r="111" spans="1:14" x14ac:dyDescent="0.5">
      <c r="A111" s="42">
        <v>53311</v>
      </c>
      <c r="B111" s="441"/>
      <c r="C111" s="444"/>
      <c r="D111" s="4" t="s">
        <v>72</v>
      </c>
      <c r="E111" s="164">
        <v>0</v>
      </c>
      <c r="F111" s="509">
        <v>28350</v>
      </c>
      <c r="G111" s="509">
        <f t="shared" si="18"/>
        <v>28350</v>
      </c>
      <c r="H111" s="164">
        <v>21700</v>
      </c>
      <c r="I111" s="509">
        <v>0</v>
      </c>
      <c r="J111" s="518">
        <f t="shared" si="19"/>
        <v>-21700</v>
      </c>
      <c r="K111" s="164">
        <v>21700</v>
      </c>
      <c r="L111" s="346">
        <f t="shared" si="26"/>
        <v>0</v>
      </c>
      <c r="M111" s="355">
        <f t="shared" si="27"/>
        <v>0</v>
      </c>
      <c r="N111" s="348" t="s">
        <v>417</v>
      </c>
    </row>
    <row r="112" spans="1:14" x14ac:dyDescent="0.5">
      <c r="A112" s="42">
        <v>53311</v>
      </c>
      <c r="B112" s="441"/>
      <c r="C112" s="443"/>
      <c r="D112" s="4" t="s">
        <v>73</v>
      </c>
      <c r="E112" s="164">
        <v>15000</v>
      </c>
      <c r="F112" s="509">
        <v>213</v>
      </c>
      <c r="G112" s="518">
        <f t="shared" si="18"/>
        <v>-14787</v>
      </c>
      <c r="H112" s="164">
        <v>15000</v>
      </c>
      <c r="I112" s="509">
        <v>146</v>
      </c>
      <c r="J112" s="518">
        <f t="shared" si="19"/>
        <v>-14854</v>
      </c>
      <c r="K112" s="164">
        <v>15000</v>
      </c>
      <c r="L112" s="346">
        <f t="shared" si="26"/>
        <v>0</v>
      </c>
      <c r="M112" s="355">
        <f t="shared" si="27"/>
        <v>0</v>
      </c>
      <c r="N112" s="345" t="s">
        <v>286</v>
      </c>
    </row>
    <row r="113" spans="1:14" ht="14" customHeight="1" x14ac:dyDescent="0.5">
      <c r="A113" s="42">
        <v>53311</v>
      </c>
      <c r="B113" s="441"/>
      <c r="C113" s="443"/>
      <c r="D113" s="8" t="s">
        <v>108</v>
      </c>
      <c r="E113" s="164">
        <v>4000</v>
      </c>
      <c r="F113" s="509">
        <v>3988</v>
      </c>
      <c r="G113" s="518">
        <f t="shared" si="18"/>
        <v>-12</v>
      </c>
      <c r="H113" s="164">
        <v>4200</v>
      </c>
      <c r="I113" s="509">
        <v>4081</v>
      </c>
      <c r="J113" s="518">
        <f t="shared" si="19"/>
        <v>-119</v>
      </c>
      <c r="K113" s="164">
        <v>4200</v>
      </c>
      <c r="L113" s="346">
        <f t="shared" si="26"/>
        <v>0</v>
      </c>
      <c r="M113" s="347">
        <f t="shared" si="27"/>
        <v>0</v>
      </c>
      <c r="N113" s="345" t="s">
        <v>413</v>
      </c>
    </row>
    <row r="114" spans="1:14" ht="14" customHeight="1" x14ac:dyDescent="0.5">
      <c r="A114" s="42">
        <v>53311</v>
      </c>
      <c r="B114" s="441"/>
      <c r="C114" s="445"/>
      <c r="D114" s="615" t="s">
        <v>193</v>
      </c>
      <c r="E114" s="403">
        <f>SUM(E104:E113)</f>
        <v>39805</v>
      </c>
      <c r="F114" s="403">
        <f>SUM(F104:F113)</f>
        <v>41070</v>
      </c>
      <c r="G114" s="403">
        <f t="shared" si="18"/>
        <v>1265</v>
      </c>
      <c r="H114" s="403">
        <f>SUM(H104:H113)</f>
        <v>53505</v>
      </c>
      <c r="I114" s="403">
        <f>SUM(I104:I113)</f>
        <v>29000</v>
      </c>
      <c r="J114" s="791">
        <f t="shared" si="19"/>
        <v>-24505</v>
      </c>
      <c r="K114" s="403">
        <f>SUM(K104:K113)</f>
        <v>54585</v>
      </c>
      <c r="L114" s="755">
        <f t="shared" si="26"/>
        <v>1080</v>
      </c>
      <c r="M114" s="756">
        <f t="shared" si="27"/>
        <v>2.0185029436501262E-2</v>
      </c>
      <c r="N114" s="234"/>
    </row>
    <row r="115" spans="1:14" ht="14" customHeight="1" x14ac:dyDescent="0.5">
      <c r="A115" s="32"/>
      <c r="B115" s="446"/>
      <c r="C115" s="65"/>
      <c r="D115" s="236"/>
      <c r="E115" s="235"/>
      <c r="F115" s="235"/>
      <c r="G115" s="235"/>
      <c r="H115" s="235"/>
      <c r="I115" s="235"/>
      <c r="J115" s="235"/>
      <c r="K115" s="235"/>
      <c r="L115" s="26"/>
      <c r="M115" s="236"/>
      <c r="N115" s="236"/>
    </row>
    <row r="116" spans="1:14" ht="14" customHeight="1" x14ac:dyDescent="0.5">
      <c r="A116" s="74">
        <v>53311</v>
      </c>
      <c r="B116" s="440"/>
      <c r="C116" s="447"/>
      <c r="D116" s="377" t="s">
        <v>194</v>
      </c>
      <c r="E116" s="374"/>
      <c r="F116" s="374"/>
      <c r="G116" s="374"/>
      <c r="H116" s="374"/>
      <c r="I116" s="374"/>
      <c r="J116" s="374"/>
      <c r="K116" s="374"/>
      <c r="L116" s="375"/>
      <c r="M116" s="376"/>
      <c r="N116" s="11"/>
    </row>
    <row r="117" spans="1:14" ht="14" customHeight="1" x14ac:dyDescent="0.5">
      <c r="A117" s="42">
        <v>53311</v>
      </c>
      <c r="B117" s="441"/>
      <c r="C117" s="448"/>
      <c r="D117" s="8" t="s">
        <v>104</v>
      </c>
      <c r="E117" s="164">
        <v>80392</v>
      </c>
      <c r="F117" s="509">
        <v>82268</v>
      </c>
      <c r="G117" s="509">
        <f t="shared" si="18"/>
        <v>1876</v>
      </c>
      <c r="H117" s="164">
        <v>85000</v>
      </c>
      <c r="I117" s="509">
        <v>85000</v>
      </c>
      <c r="J117" s="509">
        <f t="shared" si="19"/>
        <v>0</v>
      </c>
      <c r="K117" s="164">
        <v>100000</v>
      </c>
      <c r="L117" s="346">
        <f t="shared" ref="L117:L120" si="28">SUM(K117-H117)</f>
        <v>15000</v>
      </c>
      <c r="M117" s="347">
        <f t="shared" ref="M117:M120" si="29">IF(L117&lt;&gt;0,IF(H117=0,1,(L117/H117)),0)</f>
        <v>0.17647058823529413</v>
      </c>
      <c r="N117" s="345"/>
    </row>
    <row r="118" spans="1:14" ht="14" customHeight="1" x14ac:dyDescent="0.5">
      <c r="A118" s="42">
        <v>53311</v>
      </c>
      <c r="B118" s="441"/>
      <c r="C118" s="448"/>
      <c r="D118" s="4" t="s">
        <v>251</v>
      </c>
      <c r="E118" s="164">
        <v>6500</v>
      </c>
      <c r="F118" s="509">
        <v>12831</v>
      </c>
      <c r="G118" s="704">
        <f t="shared" si="18"/>
        <v>6331</v>
      </c>
      <c r="H118" s="164">
        <v>6500</v>
      </c>
      <c r="I118" s="704">
        <v>4250</v>
      </c>
      <c r="J118" s="704">
        <f t="shared" si="19"/>
        <v>-2250</v>
      </c>
      <c r="K118" s="164">
        <v>6597</v>
      </c>
      <c r="L118" s="346">
        <f t="shared" si="28"/>
        <v>97</v>
      </c>
      <c r="M118" s="347">
        <f t="shared" si="29"/>
        <v>1.4923076923076923E-2</v>
      </c>
      <c r="N118" s="351" t="s">
        <v>414</v>
      </c>
    </row>
    <row r="119" spans="1:14" x14ac:dyDescent="0.5">
      <c r="A119" s="43">
        <v>53311</v>
      </c>
      <c r="B119" s="441"/>
      <c r="C119" s="448"/>
      <c r="D119" s="6" t="s">
        <v>71</v>
      </c>
      <c r="E119" s="165">
        <v>240</v>
      </c>
      <c r="F119" s="510">
        <v>45</v>
      </c>
      <c r="G119" s="724">
        <f t="shared" si="18"/>
        <v>-195</v>
      </c>
      <c r="H119" s="165">
        <v>240</v>
      </c>
      <c r="I119" s="510">
        <v>45</v>
      </c>
      <c r="J119" s="724">
        <f t="shared" si="19"/>
        <v>-195</v>
      </c>
      <c r="K119" s="165">
        <v>140</v>
      </c>
      <c r="L119" s="782">
        <f t="shared" si="28"/>
        <v>-100</v>
      </c>
      <c r="M119" s="350">
        <f t="shared" si="29"/>
        <v>-0.41666666666666669</v>
      </c>
      <c r="N119" s="345"/>
    </row>
    <row r="120" spans="1:14" ht="14" customHeight="1" x14ac:dyDescent="0.5">
      <c r="A120" s="42">
        <v>53311</v>
      </c>
      <c r="B120" s="441"/>
      <c r="C120" s="449"/>
      <c r="D120" s="616" t="s">
        <v>204</v>
      </c>
      <c r="E120" s="404">
        <f>E117+E118+E119</f>
        <v>87132</v>
      </c>
      <c r="F120" s="404">
        <f t="shared" ref="F120:K120" si="30">F117+F118+F119</f>
        <v>95144</v>
      </c>
      <c r="G120" s="523">
        <f t="shared" si="30"/>
        <v>8012</v>
      </c>
      <c r="H120" s="404">
        <f t="shared" si="30"/>
        <v>91740</v>
      </c>
      <c r="I120" s="404">
        <f t="shared" si="30"/>
        <v>89295</v>
      </c>
      <c r="J120" s="523">
        <f t="shared" si="30"/>
        <v>-2445</v>
      </c>
      <c r="K120" s="404">
        <f t="shared" si="30"/>
        <v>106737</v>
      </c>
      <c r="L120" s="725">
        <f t="shared" si="28"/>
        <v>14997</v>
      </c>
      <c r="M120" s="726">
        <f t="shared" si="29"/>
        <v>0.16347285807717463</v>
      </c>
      <c r="N120" s="237" t="s">
        <v>305</v>
      </c>
    </row>
    <row r="121" spans="1:14" ht="14" customHeight="1" x14ac:dyDescent="0.5">
      <c r="A121" s="94"/>
      <c r="B121" s="440"/>
      <c r="C121" s="62"/>
      <c r="D121" s="680" t="s">
        <v>375</v>
      </c>
      <c r="E121" s="239"/>
      <c r="F121" s="239"/>
      <c r="G121" s="239"/>
      <c r="H121" s="239"/>
      <c r="I121" s="239"/>
      <c r="J121" s="239"/>
      <c r="K121" s="239"/>
      <c r="L121" s="238"/>
      <c r="M121" s="238"/>
      <c r="N121" s="238"/>
    </row>
    <row r="122" spans="1:14" ht="14" customHeight="1" x14ac:dyDescent="0.5">
      <c r="A122" s="74">
        <v>53311</v>
      </c>
      <c r="B122" s="440"/>
      <c r="C122" s="450"/>
      <c r="D122" s="248" t="s">
        <v>195</v>
      </c>
      <c r="E122" s="249"/>
      <c r="F122" s="249"/>
      <c r="G122" s="249"/>
      <c r="H122" s="249"/>
      <c r="I122" s="249"/>
      <c r="J122" s="249"/>
      <c r="K122" s="249"/>
      <c r="L122" s="245"/>
      <c r="M122" s="250"/>
      <c r="N122" s="251"/>
    </row>
    <row r="123" spans="1:14" ht="14" customHeight="1" x14ac:dyDescent="0.5">
      <c r="A123" s="42">
        <v>53311</v>
      </c>
      <c r="B123" s="441"/>
      <c r="C123" s="423"/>
      <c r="D123" s="4" t="s">
        <v>67</v>
      </c>
      <c r="E123" s="164">
        <v>14000</v>
      </c>
      <c r="F123" s="509">
        <v>23690</v>
      </c>
      <c r="G123" s="704">
        <f t="shared" si="18"/>
        <v>9690</v>
      </c>
      <c r="H123" s="164">
        <v>22000</v>
      </c>
      <c r="I123" s="509">
        <v>22000</v>
      </c>
      <c r="J123" s="704">
        <f t="shared" si="19"/>
        <v>0</v>
      </c>
      <c r="K123" s="164">
        <v>32000</v>
      </c>
      <c r="L123" s="346">
        <f>SUM(K123-H123)</f>
        <v>10000</v>
      </c>
      <c r="M123" s="347">
        <f>IF(L123&lt;&gt;0,IF(H123=0,1,(L123/H123)),0)</f>
        <v>0.45454545454545453</v>
      </c>
      <c r="N123" s="345"/>
    </row>
    <row r="124" spans="1:14" x14ac:dyDescent="0.5">
      <c r="A124" s="42">
        <v>53311</v>
      </c>
      <c r="B124" s="441"/>
      <c r="C124" s="423"/>
      <c r="D124" s="4" t="s">
        <v>68</v>
      </c>
      <c r="E124" s="164">
        <v>2000</v>
      </c>
      <c r="F124" s="509">
        <v>1012</v>
      </c>
      <c r="G124" s="518">
        <f t="shared" si="18"/>
        <v>-988</v>
      </c>
      <c r="H124" s="164">
        <v>3000</v>
      </c>
      <c r="I124" s="509">
        <v>1000</v>
      </c>
      <c r="J124" s="518">
        <f t="shared" si="19"/>
        <v>-2000</v>
      </c>
      <c r="K124" s="164">
        <v>1000</v>
      </c>
      <c r="L124" s="349">
        <f>SUM(K124-H124)</f>
        <v>-2000</v>
      </c>
      <c r="M124" s="350">
        <f>IF(L124&lt;&gt;0,IF(H124=0,1,(L124/H124)),0)</f>
        <v>-0.66666666666666663</v>
      </c>
      <c r="N124" s="345"/>
    </row>
    <row r="125" spans="1:14" x14ac:dyDescent="0.5">
      <c r="A125" s="42">
        <v>53311</v>
      </c>
      <c r="B125" s="441"/>
      <c r="C125" s="424"/>
      <c r="D125" s="617" t="s">
        <v>203</v>
      </c>
      <c r="E125" s="405">
        <f t="shared" ref="E125" si="31">SUM(E123:E124)</f>
        <v>16000</v>
      </c>
      <c r="F125" s="405">
        <f>SUM(F123:F124)</f>
        <v>24702</v>
      </c>
      <c r="G125" s="727">
        <f t="shared" si="18"/>
        <v>8702</v>
      </c>
      <c r="H125" s="405">
        <f t="shared" ref="H125:I125" si="32">SUM(H123:H124)</f>
        <v>25000</v>
      </c>
      <c r="I125" s="405">
        <f t="shared" si="32"/>
        <v>23000</v>
      </c>
      <c r="J125" s="527">
        <f t="shared" si="19"/>
        <v>-2000</v>
      </c>
      <c r="K125" s="405">
        <f t="shared" ref="K125" si="33">SUM(K123:K124)</f>
        <v>33000</v>
      </c>
      <c r="L125" s="728">
        <f>SUM(K125-H125)</f>
        <v>8000</v>
      </c>
      <c r="M125" s="364">
        <f>IF(L125&lt;&gt;0,IF(H125=0,1,(L125/H125)),0)</f>
        <v>0.32</v>
      </c>
      <c r="N125" s="246"/>
    </row>
    <row r="126" spans="1:14" x14ac:dyDescent="0.5">
      <c r="A126" s="94"/>
      <c r="B126" s="440"/>
      <c r="C126" s="17"/>
      <c r="D126" s="241" t="s">
        <v>376</v>
      </c>
      <c r="E126" s="239"/>
      <c r="F126" s="239"/>
      <c r="G126" s="239"/>
      <c r="H126" s="239"/>
      <c r="I126" s="239"/>
      <c r="J126" s="239"/>
      <c r="K126" s="239"/>
      <c r="L126" s="238"/>
      <c r="M126" s="240"/>
      <c r="N126" s="238"/>
    </row>
    <row r="127" spans="1:14" x14ac:dyDescent="0.5">
      <c r="A127" s="74">
        <v>53311</v>
      </c>
      <c r="B127" s="440"/>
      <c r="C127" s="451"/>
      <c r="D127" s="244" t="s">
        <v>198</v>
      </c>
      <c r="E127" s="188"/>
      <c r="F127" s="188"/>
      <c r="G127" s="188"/>
      <c r="H127" s="188"/>
      <c r="I127" s="188"/>
      <c r="J127" s="188"/>
      <c r="K127" s="188"/>
      <c r="L127" s="242"/>
      <c r="M127" s="20"/>
      <c r="N127" s="243"/>
    </row>
    <row r="128" spans="1:14" x14ac:dyDescent="0.5">
      <c r="A128" s="42">
        <v>53311</v>
      </c>
      <c r="B128" s="441"/>
      <c r="C128" s="431"/>
      <c r="D128" s="4" t="s">
        <v>69</v>
      </c>
      <c r="E128" s="164">
        <v>4600</v>
      </c>
      <c r="F128" s="509">
        <v>4082</v>
      </c>
      <c r="G128" s="518">
        <f t="shared" si="18"/>
        <v>-518</v>
      </c>
      <c r="H128" s="164">
        <v>5600</v>
      </c>
      <c r="I128" s="509">
        <v>6980</v>
      </c>
      <c r="J128" s="518">
        <f t="shared" si="19"/>
        <v>1380</v>
      </c>
      <c r="K128" s="164">
        <v>7400</v>
      </c>
      <c r="L128" s="346">
        <f t="shared" ref="L128:L135" si="34">SUM(K128-H128)</f>
        <v>1800</v>
      </c>
      <c r="M128" s="347">
        <f t="shared" ref="M128:M135" si="35">IF(L128&lt;&gt;0,IF(H128=0,1,(L128/H128)),0)</f>
        <v>0.32142857142857145</v>
      </c>
      <c r="N128" s="345"/>
    </row>
    <row r="129" spans="1:14" x14ac:dyDescent="0.5">
      <c r="A129" s="42">
        <v>53311</v>
      </c>
      <c r="B129" s="441"/>
      <c r="C129" s="431"/>
      <c r="D129" s="4" t="s">
        <v>70</v>
      </c>
      <c r="E129" s="164">
        <v>2000</v>
      </c>
      <c r="F129" s="509">
        <v>1624</v>
      </c>
      <c r="G129" s="518">
        <f t="shared" si="18"/>
        <v>-376</v>
      </c>
      <c r="H129" s="164">
        <v>2500</v>
      </c>
      <c r="I129" s="509">
        <v>2078</v>
      </c>
      <c r="J129" s="518">
        <f t="shared" si="19"/>
        <v>-422</v>
      </c>
      <c r="K129" s="164">
        <v>2500</v>
      </c>
      <c r="L129" s="346">
        <f t="shared" si="34"/>
        <v>0</v>
      </c>
      <c r="M129" s="347">
        <f t="shared" si="35"/>
        <v>0</v>
      </c>
      <c r="N129" s="345"/>
    </row>
    <row r="130" spans="1:14" x14ac:dyDescent="0.5">
      <c r="A130" s="42">
        <v>53311</v>
      </c>
      <c r="B130" s="441"/>
      <c r="C130" s="431"/>
      <c r="D130" s="4" t="s">
        <v>103</v>
      </c>
      <c r="E130" s="164">
        <v>2000</v>
      </c>
      <c r="F130" s="509">
        <v>2466</v>
      </c>
      <c r="G130" s="704">
        <f t="shared" si="18"/>
        <v>466</v>
      </c>
      <c r="H130" s="164">
        <v>2000</v>
      </c>
      <c r="I130" s="509">
        <v>1700</v>
      </c>
      <c r="J130" s="518">
        <f t="shared" si="19"/>
        <v>-300</v>
      </c>
      <c r="K130" s="164">
        <v>2000</v>
      </c>
      <c r="L130" s="346">
        <f t="shared" si="34"/>
        <v>0</v>
      </c>
      <c r="M130" s="347">
        <f t="shared" si="35"/>
        <v>0</v>
      </c>
      <c r="N130" s="348" t="s">
        <v>415</v>
      </c>
    </row>
    <row r="131" spans="1:14" x14ac:dyDescent="0.5">
      <c r="A131" s="42">
        <v>53311</v>
      </c>
      <c r="B131" s="441"/>
      <c r="C131" s="431"/>
      <c r="D131" s="4" t="s">
        <v>133</v>
      </c>
      <c r="E131" s="164">
        <v>15000</v>
      </c>
      <c r="F131" s="509">
        <v>21145</v>
      </c>
      <c r="G131" s="704">
        <f t="shared" ref="G131:G195" si="36">SUM(F131-E131)</f>
        <v>6145</v>
      </c>
      <c r="H131" s="164">
        <v>2000</v>
      </c>
      <c r="I131" s="509">
        <v>0</v>
      </c>
      <c r="J131" s="518">
        <f t="shared" si="19"/>
        <v>-2000</v>
      </c>
      <c r="K131" s="164">
        <v>2000</v>
      </c>
      <c r="L131" s="346">
        <f t="shared" si="34"/>
        <v>0</v>
      </c>
      <c r="M131" s="347">
        <f t="shared" si="35"/>
        <v>0</v>
      </c>
      <c r="N131" s="348" t="s">
        <v>469</v>
      </c>
    </row>
    <row r="132" spans="1:14" x14ac:dyDescent="0.5">
      <c r="A132" s="42">
        <v>53311</v>
      </c>
      <c r="B132" s="441"/>
      <c r="C132" s="431"/>
      <c r="D132" s="4" t="s">
        <v>111</v>
      </c>
      <c r="E132" s="164">
        <v>2500</v>
      </c>
      <c r="F132" s="509">
        <v>596</v>
      </c>
      <c r="G132" s="704">
        <f t="shared" si="36"/>
        <v>-1904</v>
      </c>
      <c r="H132" s="164">
        <v>1500</v>
      </c>
      <c r="I132" s="509">
        <v>644</v>
      </c>
      <c r="J132" s="518">
        <f t="shared" si="19"/>
        <v>-856</v>
      </c>
      <c r="K132" s="164">
        <v>3500</v>
      </c>
      <c r="L132" s="346">
        <f t="shared" si="34"/>
        <v>2000</v>
      </c>
      <c r="M132" s="347">
        <f t="shared" si="35"/>
        <v>1.3333333333333333</v>
      </c>
      <c r="N132" s="348" t="s">
        <v>468</v>
      </c>
    </row>
    <row r="133" spans="1:14" x14ac:dyDescent="0.5">
      <c r="A133" s="42">
        <v>53311</v>
      </c>
      <c r="B133" s="441"/>
      <c r="C133" s="431"/>
      <c r="D133" s="4" t="s">
        <v>209</v>
      </c>
      <c r="E133" s="164">
        <v>20000</v>
      </c>
      <c r="F133" s="509">
        <v>48948</v>
      </c>
      <c r="G133" s="704">
        <f t="shared" si="36"/>
        <v>28948</v>
      </c>
      <c r="H133" s="164">
        <v>40000</v>
      </c>
      <c r="I133" s="509">
        <v>45000</v>
      </c>
      <c r="J133" s="704">
        <f t="shared" si="19"/>
        <v>5000</v>
      </c>
      <c r="K133" s="164">
        <v>30000</v>
      </c>
      <c r="L133" s="349">
        <f t="shared" si="34"/>
        <v>-10000</v>
      </c>
      <c r="M133" s="347">
        <f t="shared" si="35"/>
        <v>-0.25</v>
      </c>
      <c r="N133" s="348" t="s">
        <v>343</v>
      </c>
    </row>
    <row r="134" spans="1:14" x14ac:dyDescent="0.5">
      <c r="A134" s="42">
        <v>53311</v>
      </c>
      <c r="B134" s="441"/>
      <c r="C134" s="432"/>
      <c r="D134" s="618" t="s">
        <v>196</v>
      </c>
      <c r="E134" s="408">
        <f>SUM(E128:E133)</f>
        <v>46100</v>
      </c>
      <c r="F134" s="408">
        <f>SUM(F128:F133)</f>
        <v>78861</v>
      </c>
      <c r="G134" s="730">
        <f t="shared" si="36"/>
        <v>32761</v>
      </c>
      <c r="H134" s="408">
        <f>SUM(H128:H133)</f>
        <v>53600</v>
      </c>
      <c r="I134" s="408">
        <f>SUM(I128:I133)</f>
        <v>56402</v>
      </c>
      <c r="J134" s="730">
        <f t="shared" si="19"/>
        <v>2802</v>
      </c>
      <c r="K134" s="408">
        <f>SUM(K128:K133)</f>
        <v>47400</v>
      </c>
      <c r="L134" s="781">
        <f t="shared" si="34"/>
        <v>-6200</v>
      </c>
      <c r="M134" s="714">
        <f t="shared" si="35"/>
        <v>-0.11567164179104478</v>
      </c>
      <c r="N134" s="186" t="s">
        <v>228</v>
      </c>
    </row>
    <row r="135" spans="1:14" x14ac:dyDescent="0.5">
      <c r="A135" s="74">
        <v>53300</v>
      </c>
      <c r="B135" s="452"/>
      <c r="C135" s="51"/>
      <c r="D135" s="619" t="s">
        <v>110</v>
      </c>
      <c r="E135" s="406">
        <f>SUM(E114,E120,E125,E134)</f>
        <v>189037</v>
      </c>
      <c r="F135" s="406">
        <f>SUM(F114,F120,F125,F134)</f>
        <v>239777</v>
      </c>
      <c r="G135" s="729">
        <f t="shared" si="36"/>
        <v>50740</v>
      </c>
      <c r="H135" s="406">
        <f>SUM(H114,H120,H125,H134)</f>
        <v>223845</v>
      </c>
      <c r="I135" s="406">
        <f>SUM(I114,I120,I125,I134)</f>
        <v>197697</v>
      </c>
      <c r="J135" s="526">
        <f t="shared" si="19"/>
        <v>-26148</v>
      </c>
      <c r="K135" s="406">
        <f>SUM(K114,K120,K125,K134)</f>
        <v>241722</v>
      </c>
      <c r="L135" s="760">
        <f t="shared" si="34"/>
        <v>17877</v>
      </c>
      <c r="M135" s="761">
        <f t="shared" si="35"/>
        <v>7.9863298264424037E-2</v>
      </c>
      <c r="N135" s="201"/>
    </row>
    <row r="136" spans="1:14" x14ac:dyDescent="0.5">
      <c r="A136" s="49">
        <v>53315</v>
      </c>
      <c r="B136" s="31"/>
      <c r="C136" s="453"/>
      <c r="D136" s="254" t="s">
        <v>200</v>
      </c>
      <c r="E136" s="255"/>
      <c r="F136" s="255"/>
      <c r="G136" s="255"/>
      <c r="H136" s="255"/>
      <c r="I136" s="255"/>
      <c r="J136" s="255"/>
      <c r="K136" s="255"/>
      <c r="L136" s="252"/>
      <c r="M136" s="304"/>
      <c r="N136" s="14"/>
    </row>
    <row r="137" spans="1:14" ht="17" customHeight="1" x14ac:dyDescent="0.5">
      <c r="A137" s="816">
        <v>53315</v>
      </c>
      <c r="B137" s="817"/>
      <c r="C137" s="454"/>
      <c r="D137" s="4" t="s">
        <v>120</v>
      </c>
      <c r="E137" s="164">
        <v>200000</v>
      </c>
      <c r="F137" s="509">
        <v>0</v>
      </c>
      <c r="G137" s="518">
        <f t="shared" si="36"/>
        <v>-200000</v>
      </c>
      <c r="H137" s="164">
        <v>230000</v>
      </c>
      <c r="I137" s="509">
        <v>20896</v>
      </c>
      <c r="J137" s="518">
        <f t="shared" ref="J137:J205" si="37">SUM(I137-H137)</f>
        <v>-209104</v>
      </c>
      <c r="K137" s="164">
        <v>0</v>
      </c>
      <c r="L137" s="349">
        <f>SUM(K137-H137)</f>
        <v>-230000</v>
      </c>
      <c r="M137" s="350">
        <f>IF(L137&lt;&gt;0,IF(H137=0,1,(L137/H137)),0)</f>
        <v>-1</v>
      </c>
      <c r="N137" s="345" t="s">
        <v>398</v>
      </c>
    </row>
    <row r="138" spans="1:14" x14ac:dyDescent="0.5">
      <c r="A138" s="816">
        <v>53315</v>
      </c>
      <c r="B138" s="817"/>
      <c r="C138" s="455"/>
      <c r="D138" s="620" t="s">
        <v>202</v>
      </c>
      <c r="E138" s="194">
        <v>200000</v>
      </c>
      <c r="F138" s="194">
        <f>SUM(F137:F137)</f>
        <v>0</v>
      </c>
      <c r="G138" s="731">
        <f t="shared" ref="G138:K138" si="38">SUM(G137:G137)</f>
        <v>-200000</v>
      </c>
      <c r="H138" s="194">
        <f t="shared" si="38"/>
        <v>230000</v>
      </c>
      <c r="I138" s="194">
        <f t="shared" si="38"/>
        <v>20896</v>
      </c>
      <c r="J138" s="731">
        <f t="shared" si="38"/>
        <v>-209104</v>
      </c>
      <c r="K138" s="194">
        <f t="shared" si="38"/>
        <v>0</v>
      </c>
      <c r="L138" s="762">
        <f>SUM(K138-H138)</f>
        <v>-230000</v>
      </c>
      <c r="M138" s="763">
        <f>IF(L138&lt;&gt;0,IF(H138=0,1,(L138/H138)),0)</f>
        <v>-1</v>
      </c>
      <c r="N138" s="253"/>
    </row>
    <row r="139" spans="1:14" x14ac:dyDescent="0.5">
      <c r="A139" s="49">
        <v>53420</v>
      </c>
      <c r="B139" s="31"/>
      <c r="C139" s="456"/>
      <c r="D139" s="301" t="s">
        <v>199</v>
      </c>
      <c r="E139" s="297"/>
      <c r="F139" s="297"/>
      <c r="G139" s="297"/>
      <c r="H139" s="297"/>
      <c r="I139" s="297"/>
      <c r="J139" s="297"/>
      <c r="K139" s="297"/>
      <c r="L139" s="300"/>
      <c r="M139" s="303"/>
      <c r="N139" s="302"/>
    </row>
    <row r="140" spans="1:14" x14ac:dyDescent="0.5">
      <c r="A140" s="816">
        <v>53420</v>
      </c>
      <c r="B140" s="817"/>
      <c r="C140" s="457"/>
      <c r="D140" s="4" t="s">
        <v>75</v>
      </c>
      <c r="E140" s="164">
        <v>4500</v>
      </c>
      <c r="F140" s="509">
        <v>4146</v>
      </c>
      <c r="G140" s="518">
        <f t="shared" si="36"/>
        <v>-354</v>
      </c>
      <c r="H140" s="164">
        <v>5500</v>
      </c>
      <c r="I140" s="509">
        <v>4500</v>
      </c>
      <c r="J140" s="518">
        <f t="shared" si="37"/>
        <v>-1000</v>
      </c>
      <c r="K140" s="164">
        <v>5000</v>
      </c>
      <c r="L140" s="349">
        <f>SUM(K140-H140)</f>
        <v>-500</v>
      </c>
      <c r="M140" s="350">
        <f>IF(L140&lt;&gt;0,IF(H140=0,1,(L140/H140)),0)</f>
        <v>-9.0909090909090912E-2</v>
      </c>
      <c r="N140" s="345"/>
    </row>
    <row r="141" spans="1:14" x14ac:dyDescent="0.5">
      <c r="A141" s="816">
        <v>53420</v>
      </c>
      <c r="B141" s="817"/>
      <c r="C141" s="457"/>
      <c r="D141" s="4" t="s">
        <v>76</v>
      </c>
      <c r="E141" s="164">
        <v>200</v>
      </c>
      <c r="F141" s="509">
        <v>286</v>
      </c>
      <c r="G141" s="704">
        <f t="shared" si="36"/>
        <v>86</v>
      </c>
      <c r="H141" s="164">
        <v>350</v>
      </c>
      <c r="I141" s="509">
        <v>300</v>
      </c>
      <c r="J141" s="518">
        <f t="shared" si="37"/>
        <v>-50</v>
      </c>
      <c r="K141" s="164">
        <v>350</v>
      </c>
      <c r="L141" s="346">
        <f>SUM(K141-H141)</f>
        <v>0</v>
      </c>
      <c r="M141" s="347">
        <f>IF(L141&lt;&gt;0,IF(H141=0,1,(L141/H141)),0)</f>
        <v>0</v>
      </c>
      <c r="N141" s="345" t="s">
        <v>276</v>
      </c>
    </row>
    <row r="142" spans="1:14" x14ac:dyDescent="0.5">
      <c r="A142" s="816">
        <v>53420</v>
      </c>
      <c r="B142" s="817"/>
      <c r="C142" s="458"/>
      <c r="D142" s="621" t="s">
        <v>201</v>
      </c>
      <c r="E142" s="298">
        <f>SUM(E140:E141)</f>
        <v>4700</v>
      </c>
      <c r="F142" s="298">
        <f>SUM(F140:F141)</f>
        <v>4432</v>
      </c>
      <c r="G142" s="733">
        <f t="shared" si="36"/>
        <v>-268</v>
      </c>
      <c r="H142" s="298">
        <f>SUM(H140:H141)</f>
        <v>5850</v>
      </c>
      <c r="I142" s="298">
        <f>SUM(I140:I141)</f>
        <v>4800</v>
      </c>
      <c r="J142" s="733">
        <f t="shared" si="37"/>
        <v>-1050</v>
      </c>
      <c r="K142" s="298">
        <f>SUM(K140:K141)</f>
        <v>5350</v>
      </c>
      <c r="L142" s="796">
        <f>SUM(K142-H142)</f>
        <v>-500</v>
      </c>
      <c r="M142" s="797">
        <f>IF(L142&lt;&gt;0,IF(H142=0,1,(L142/H142)),0)</f>
        <v>-8.5470085470085472E-2</v>
      </c>
      <c r="N142" s="299"/>
    </row>
    <row r="143" spans="1:14" ht="14.7" thickBot="1" x14ac:dyDescent="0.55000000000000004">
      <c r="A143" s="257">
        <v>53000</v>
      </c>
      <c r="B143" s="258"/>
      <c r="C143" s="258"/>
      <c r="D143" s="604" t="s">
        <v>37</v>
      </c>
      <c r="E143" s="407">
        <f>SUM(E100,E135,E138,E142)</f>
        <v>405931</v>
      </c>
      <c r="F143" s="407">
        <f>SUM(F100,F135,F138,F142)</f>
        <v>259533</v>
      </c>
      <c r="G143" s="734">
        <f t="shared" si="36"/>
        <v>-146398</v>
      </c>
      <c r="H143" s="407">
        <f>SUM(H100,H135,H138,H142)</f>
        <v>470795</v>
      </c>
      <c r="I143" s="407">
        <f>SUM(I100,I135,I138,I142)</f>
        <v>234225</v>
      </c>
      <c r="J143" s="734">
        <f t="shared" si="37"/>
        <v>-236570</v>
      </c>
      <c r="K143" s="407">
        <f>SUM(K100,K135,K138,K142)</f>
        <v>258572</v>
      </c>
      <c r="L143" s="529">
        <f>SUM(K143-H143)</f>
        <v>-212223</v>
      </c>
      <c r="M143" s="530">
        <f>IF(L143&lt;&gt;0,IF(H143=0,1,(L143/H143)),0)</f>
        <v>-0.4507758153761191</v>
      </c>
      <c r="N143" s="528"/>
    </row>
    <row r="144" spans="1:14" ht="14.5" hidden="1" customHeight="1" x14ac:dyDescent="0.5">
      <c r="A144" s="256"/>
      <c r="B144" s="44"/>
      <c r="C144" s="44"/>
      <c r="D144" s="44"/>
      <c r="E144" s="166"/>
      <c r="F144" s="166"/>
      <c r="G144" s="166">
        <f t="shared" si="36"/>
        <v>0</v>
      </c>
      <c r="H144" s="166"/>
      <c r="I144" s="166"/>
      <c r="J144" s="166">
        <f t="shared" si="37"/>
        <v>0</v>
      </c>
      <c r="K144" s="166"/>
      <c r="L144" s="131">
        <f>SUM(K144-H144)</f>
        <v>0</v>
      </c>
      <c r="M144" s="131">
        <f>IF(L144&lt;&gt;0,IF(H144=0,1,(L144/H144)),0)</f>
        <v>0</v>
      </c>
      <c r="N144" s="127"/>
    </row>
    <row r="145" spans="1:14" x14ac:dyDescent="0.5">
      <c r="A145" s="36"/>
      <c r="B145" s="36"/>
      <c r="C145" s="36"/>
      <c r="D145" s="16"/>
      <c r="E145" s="239"/>
      <c r="F145" s="239"/>
      <c r="G145" s="239"/>
      <c r="H145" s="239"/>
      <c r="I145" s="239"/>
      <c r="J145" s="239"/>
      <c r="K145" s="239"/>
      <c r="L145" s="16"/>
      <c r="M145" s="16"/>
      <c r="N145" s="16"/>
    </row>
    <row r="146" spans="1:14" x14ac:dyDescent="0.5">
      <c r="A146" s="95">
        <v>54000</v>
      </c>
      <c r="B146" s="66"/>
      <c r="C146" s="66"/>
      <c r="D146" s="295" t="s">
        <v>211</v>
      </c>
      <c r="E146" s="249"/>
      <c r="F146" s="249"/>
      <c r="G146" s="249">
        <f t="shared" si="36"/>
        <v>0</v>
      </c>
      <c r="H146" s="249"/>
      <c r="I146" s="249"/>
      <c r="J146" s="249">
        <f t="shared" si="37"/>
        <v>0</v>
      </c>
      <c r="K146" s="249"/>
      <c r="L146" s="247"/>
      <c r="M146" s="296"/>
      <c r="N146" s="13"/>
    </row>
    <row r="147" spans="1:14" x14ac:dyDescent="0.5">
      <c r="A147" s="823">
        <v>54910</v>
      </c>
      <c r="B147" s="824"/>
      <c r="C147" s="825"/>
      <c r="D147" s="4" t="s">
        <v>78</v>
      </c>
      <c r="E147" s="164">
        <v>6000</v>
      </c>
      <c r="F147" s="509">
        <v>6600</v>
      </c>
      <c r="G147" s="509">
        <f t="shared" si="36"/>
        <v>600</v>
      </c>
      <c r="H147" s="164">
        <v>6000</v>
      </c>
      <c r="I147" s="509">
        <v>6000</v>
      </c>
      <c r="J147" s="509">
        <f t="shared" si="37"/>
        <v>0</v>
      </c>
      <c r="K147" s="164">
        <v>6000</v>
      </c>
      <c r="L147" s="343">
        <f>SUM(K147-H147)</f>
        <v>0</v>
      </c>
      <c r="M147" s="344">
        <f>IF(L147&lt;&gt;0,IF(H147=0,1,(L147/H147)),0)</f>
        <v>0</v>
      </c>
      <c r="N147" s="345" t="s">
        <v>299</v>
      </c>
    </row>
    <row r="148" spans="1:14" ht="14.5" customHeight="1" x14ac:dyDescent="0.5">
      <c r="A148" s="823">
        <v>54910</v>
      </c>
      <c r="B148" s="824"/>
      <c r="C148" s="825"/>
      <c r="D148" s="4" t="s">
        <v>275</v>
      </c>
      <c r="E148" s="164">
        <v>500</v>
      </c>
      <c r="F148" s="509">
        <v>0</v>
      </c>
      <c r="G148" s="518">
        <f t="shared" si="36"/>
        <v>-500</v>
      </c>
      <c r="H148" s="164">
        <v>500</v>
      </c>
      <c r="I148" s="509">
        <v>0</v>
      </c>
      <c r="J148" s="518">
        <f t="shared" si="37"/>
        <v>-500</v>
      </c>
      <c r="K148" s="164">
        <v>500</v>
      </c>
      <c r="L148" s="343">
        <f>SUM(K148-H148)</f>
        <v>0</v>
      </c>
      <c r="M148" s="344">
        <f>IF(L148&lt;&gt;0,IF(H148=0,1,(L148/H148)),0)</f>
        <v>0</v>
      </c>
      <c r="N148" s="345" t="s">
        <v>274</v>
      </c>
    </row>
    <row r="149" spans="1:14" ht="14.7" thickBot="1" x14ac:dyDescent="0.55000000000000004">
      <c r="A149" s="261">
        <v>54000</v>
      </c>
      <c r="B149" s="262"/>
      <c r="C149" s="262"/>
      <c r="D149" s="605" t="s">
        <v>212</v>
      </c>
      <c r="E149" s="409">
        <f>SUM(E147:E148)</f>
        <v>6500</v>
      </c>
      <c r="F149" s="409">
        <f>SUM(F147:F148)</f>
        <v>6600</v>
      </c>
      <c r="G149" s="736">
        <f t="shared" si="36"/>
        <v>100</v>
      </c>
      <c r="H149" s="409">
        <f>SUM(H147:H148)</f>
        <v>6500</v>
      </c>
      <c r="I149" s="409">
        <f>SUM(I147:I148)</f>
        <v>6000</v>
      </c>
      <c r="J149" s="735">
        <f t="shared" si="37"/>
        <v>-500</v>
      </c>
      <c r="K149" s="409">
        <f>SUM(K147:K148)</f>
        <v>6500</v>
      </c>
      <c r="L149" s="263">
        <f>SUM(K149-H149)</f>
        <v>0</v>
      </c>
      <c r="M149" s="293">
        <f>IF(L149&lt;&gt;0,IF(H149=0,1,(L149/H149)),0)</f>
        <v>0</v>
      </c>
      <c r="N149" s="294"/>
    </row>
    <row r="150" spans="1:14" x14ac:dyDescent="0.5">
      <c r="A150" s="101"/>
      <c r="B150" s="101"/>
      <c r="C150" s="101"/>
      <c r="D150" s="44"/>
      <c r="E150" s="260"/>
      <c r="F150" s="260"/>
      <c r="G150" s="260"/>
      <c r="H150" s="260"/>
      <c r="I150" s="260"/>
      <c r="J150" s="260"/>
      <c r="K150" s="260"/>
      <c r="L150" s="259"/>
      <c r="M150" s="259"/>
      <c r="N150" s="259"/>
    </row>
    <row r="151" spans="1:14" x14ac:dyDescent="0.5">
      <c r="A151" s="96">
        <v>55000</v>
      </c>
      <c r="B151" s="68"/>
      <c r="C151" s="68"/>
      <c r="D151" s="41" t="s">
        <v>213</v>
      </c>
      <c r="E151" s="372"/>
      <c r="F151" s="372"/>
      <c r="G151" s="372"/>
      <c r="H151" s="372"/>
      <c r="I151" s="372"/>
      <c r="J151" s="372"/>
      <c r="K151" s="372"/>
      <c r="L151" s="371"/>
      <c r="M151" s="373"/>
      <c r="N151" s="10"/>
    </row>
    <row r="152" spans="1:14" x14ac:dyDescent="0.5">
      <c r="A152" s="821">
        <v>55100</v>
      </c>
      <c r="B152" s="822"/>
      <c r="C152" s="10"/>
      <c r="D152" s="289" t="s">
        <v>210</v>
      </c>
      <c r="E152" s="291"/>
      <c r="F152" s="291"/>
      <c r="G152" s="291"/>
      <c r="H152" s="291"/>
      <c r="I152" s="291"/>
      <c r="J152" s="291"/>
      <c r="K152" s="291"/>
      <c r="L152" s="290"/>
      <c r="M152" s="290"/>
      <c r="N152" s="16"/>
    </row>
    <row r="153" spans="1:14" x14ac:dyDescent="0.5">
      <c r="A153" s="821">
        <v>55100</v>
      </c>
      <c r="B153" s="822"/>
      <c r="C153" s="10"/>
      <c r="D153" s="8" t="s">
        <v>79</v>
      </c>
      <c r="E153" s="164">
        <v>150</v>
      </c>
      <c r="F153" s="509">
        <v>200</v>
      </c>
      <c r="G153" s="704">
        <f t="shared" si="36"/>
        <v>50</v>
      </c>
      <c r="H153" s="164">
        <v>200</v>
      </c>
      <c r="I153" s="509">
        <v>200</v>
      </c>
      <c r="J153" s="704">
        <f t="shared" si="37"/>
        <v>0</v>
      </c>
      <c r="K153" s="164">
        <v>200</v>
      </c>
      <c r="L153" s="346">
        <f>SUM(K153-H153)</f>
        <v>0</v>
      </c>
      <c r="M153" s="347">
        <f>IF(L153&lt;&gt;0,IF(H153=0,1,(L153/H153)),0)</f>
        <v>0</v>
      </c>
      <c r="N153" s="345" t="s">
        <v>332</v>
      </c>
    </row>
    <row r="154" spans="1:14" x14ac:dyDescent="0.5">
      <c r="A154" s="821">
        <v>55100</v>
      </c>
      <c r="B154" s="822"/>
      <c r="C154" s="10"/>
      <c r="D154" s="4" t="s">
        <v>112</v>
      </c>
      <c r="E154" s="164">
        <v>100</v>
      </c>
      <c r="F154" s="509">
        <v>50</v>
      </c>
      <c r="G154" s="518">
        <f t="shared" si="36"/>
        <v>-50</v>
      </c>
      <c r="H154" s="164">
        <v>50</v>
      </c>
      <c r="I154" s="509">
        <v>0</v>
      </c>
      <c r="J154" s="518">
        <f t="shared" si="37"/>
        <v>-50</v>
      </c>
      <c r="K154" s="164">
        <v>50</v>
      </c>
      <c r="L154" s="343">
        <f>SUM(K154-H154)</f>
        <v>0</v>
      </c>
      <c r="M154" s="344">
        <f>IF(L154&lt;&gt;0,IF(H154=0,1,(L154/H154)),0)</f>
        <v>0</v>
      </c>
      <c r="N154" s="345" t="s">
        <v>259</v>
      </c>
    </row>
    <row r="155" spans="1:14" x14ac:dyDescent="0.5">
      <c r="A155" s="821">
        <v>55100</v>
      </c>
      <c r="B155" s="822"/>
      <c r="C155" s="10"/>
      <c r="D155" s="4" t="s">
        <v>113</v>
      </c>
      <c r="E155" s="164">
        <v>200</v>
      </c>
      <c r="F155" s="509">
        <v>0</v>
      </c>
      <c r="G155" s="518">
        <f t="shared" si="36"/>
        <v>-200</v>
      </c>
      <c r="H155" s="164">
        <v>50</v>
      </c>
      <c r="I155" s="509">
        <v>0</v>
      </c>
      <c r="J155" s="518">
        <f t="shared" si="37"/>
        <v>-50</v>
      </c>
      <c r="K155" s="164">
        <v>50</v>
      </c>
      <c r="L155" s="346">
        <f>SUM(K155-H155)</f>
        <v>0</v>
      </c>
      <c r="M155" s="347">
        <f>IF(L155&lt;&gt;0,IF(H155=0,1,(L155/H155)),0)</f>
        <v>0</v>
      </c>
      <c r="N155" s="345"/>
    </row>
    <row r="156" spans="1:14" x14ac:dyDescent="0.5">
      <c r="A156" s="821">
        <v>55210</v>
      </c>
      <c r="B156" s="822"/>
      <c r="C156" s="459"/>
      <c r="D156" s="292" t="s">
        <v>220</v>
      </c>
      <c r="E156" s="217"/>
      <c r="F156" s="217"/>
      <c r="G156" s="217"/>
      <c r="H156" s="217"/>
      <c r="I156" s="217"/>
      <c r="J156" s="217"/>
      <c r="K156" s="217"/>
      <c r="L156" s="216"/>
      <c r="M156" s="216"/>
      <c r="N156" s="214"/>
    </row>
    <row r="157" spans="1:14" x14ac:dyDescent="0.5">
      <c r="A157" s="821">
        <v>55210</v>
      </c>
      <c r="B157" s="822"/>
      <c r="C157" s="460"/>
      <c r="D157" s="4" t="s">
        <v>83</v>
      </c>
      <c r="E157" s="164">
        <v>2500</v>
      </c>
      <c r="F157" s="509">
        <v>5976</v>
      </c>
      <c r="G157" s="704">
        <f t="shared" si="36"/>
        <v>3476</v>
      </c>
      <c r="H157" s="164">
        <v>2500</v>
      </c>
      <c r="I157" s="509">
        <v>2200</v>
      </c>
      <c r="J157" s="518">
        <f t="shared" si="37"/>
        <v>-300</v>
      </c>
      <c r="K157" s="164">
        <v>2500</v>
      </c>
      <c r="L157" s="346">
        <f t="shared" ref="L157:L164" si="39">SUM(K157-H157)</f>
        <v>0</v>
      </c>
      <c r="M157" s="347">
        <f t="shared" ref="M157:M164" si="40">IF(L157&lt;&gt;0,IF(H157=0,1,(L157/H157)),0)</f>
        <v>0</v>
      </c>
      <c r="N157" s="345" t="s">
        <v>287</v>
      </c>
    </row>
    <row r="158" spans="1:14" x14ac:dyDescent="0.5">
      <c r="A158" s="821">
        <v>55210</v>
      </c>
      <c r="B158" s="822"/>
      <c r="C158" s="460"/>
      <c r="D158" s="4" t="s">
        <v>80</v>
      </c>
      <c r="E158" s="164">
        <v>205</v>
      </c>
      <c r="F158" s="509">
        <v>205</v>
      </c>
      <c r="G158" s="509">
        <f t="shared" si="36"/>
        <v>0</v>
      </c>
      <c r="H158" s="164">
        <v>205</v>
      </c>
      <c r="I158" s="509">
        <v>205</v>
      </c>
      <c r="J158" s="704">
        <f t="shared" si="37"/>
        <v>0</v>
      </c>
      <c r="K158" s="164">
        <v>205</v>
      </c>
      <c r="L158" s="343">
        <f t="shared" si="39"/>
        <v>0</v>
      </c>
      <c r="M158" s="344">
        <f t="shared" si="40"/>
        <v>0</v>
      </c>
      <c r="N158" s="345"/>
    </row>
    <row r="159" spans="1:14" x14ac:dyDescent="0.5">
      <c r="A159" s="821">
        <v>54100</v>
      </c>
      <c r="B159" s="829"/>
      <c r="C159" s="460"/>
      <c r="D159" s="4" t="s">
        <v>77</v>
      </c>
      <c r="E159" s="164">
        <v>45</v>
      </c>
      <c r="F159" s="509">
        <v>45</v>
      </c>
      <c r="G159" s="704">
        <f t="shared" si="36"/>
        <v>0</v>
      </c>
      <c r="H159" s="164">
        <v>50</v>
      </c>
      <c r="I159" s="509">
        <v>50</v>
      </c>
      <c r="J159" s="704">
        <f t="shared" si="37"/>
        <v>0</v>
      </c>
      <c r="K159" s="164">
        <v>50</v>
      </c>
      <c r="L159" s="346">
        <f t="shared" si="39"/>
        <v>0</v>
      </c>
      <c r="M159" s="347">
        <f t="shared" si="40"/>
        <v>0</v>
      </c>
      <c r="N159" s="345" t="s">
        <v>229</v>
      </c>
    </row>
    <row r="160" spans="1:14" x14ac:dyDescent="0.5">
      <c r="A160" s="821">
        <v>55210</v>
      </c>
      <c r="B160" s="829"/>
      <c r="C160" s="460"/>
      <c r="D160" s="4" t="s">
        <v>84</v>
      </c>
      <c r="E160" s="164">
        <v>500</v>
      </c>
      <c r="F160" s="509">
        <v>460</v>
      </c>
      <c r="G160" s="518">
        <f t="shared" si="36"/>
        <v>-40</v>
      </c>
      <c r="H160" s="164">
        <v>500</v>
      </c>
      <c r="I160" s="509">
        <v>561</v>
      </c>
      <c r="J160" s="518">
        <f t="shared" si="37"/>
        <v>61</v>
      </c>
      <c r="K160" s="164">
        <v>600</v>
      </c>
      <c r="L160" s="343">
        <f t="shared" si="39"/>
        <v>100</v>
      </c>
      <c r="M160" s="344">
        <f t="shared" si="40"/>
        <v>0.2</v>
      </c>
      <c r="N160" s="345"/>
    </row>
    <row r="161" spans="1:14" x14ac:dyDescent="0.5">
      <c r="A161" s="821">
        <v>55210</v>
      </c>
      <c r="B161" s="822"/>
      <c r="C161" s="460"/>
      <c r="D161" s="4" t="s">
        <v>85</v>
      </c>
      <c r="E161" s="164">
        <v>750</v>
      </c>
      <c r="F161" s="509">
        <v>891</v>
      </c>
      <c r="G161" s="509">
        <f t="shared" si="36"/>
        <v>141</v>
      </c>
      <c r="H161" s="164">
        <v>750</v>
      </c>
      <c r="I161" s="509">
        <v>600</v>
      </c>
      <c r="J161" s="518">
        <f t="shared" si="37"/>
        <v>-150</v>
      </c>
      <c r="K161" s="164">
        <v>750</v>
      </c>
      <c r="L161" s="346">
        <f t="shared" si="39"/>
        <v>0</v>
      </c>
      <c r="M161" s="347">
        <f t="shared" si="40"/>
        <v>0</v>
      </c>
      <c r="N161" s="345"/>
    </row>
    <row r="162" spans="1:14" x14ac:dyDescent="0.5">
      <c r="A162" s="821">
        <v>55210</v>
      </c>
      <c r="B162" s="829"/>
      <c r="C162" s="460"/>
      <c r="D162" s="4" t="s">
        <v>88</v>
      </c>
      <c r="E162" s="164">
        <v>300</v>
      </c>
      <c r="F162" s="509">
        <v>0</v>
      </c>
      <c r="G162" s="518">
        <f t="shared" si="36"/>
        <v>-300</v>
      </c>
      <c r="H162" s="164">
        <v>300</v>
      </c>
      <c r="I162" s="509">
        <v>550</v>
      </c>
      <c r="J162" s="518">
        <f t="shared" si="37"/>
        <v>250</v>
      </c>
      <c r="K162" s="164">
        <v>300</v>
      </c>
      <c r="L162" s="343">
        <f t="shared" si="39"/>
        <v>0</v>
      </c>
      <c r="M162" s="344">
        <f t="shared" si="40"/>
        <v>0</v>
      </c>
      <c r="N162" s="345" t="s">
        <v>114</v>
      </c>
    </row>
    <row r="163" spans="1:14" x14ac:dyDescent="0.5">
      <c r="A163" s="821">
        <v>55210</v>
      </c>
      <c r="B163" s="829"/>
      <c r="C163" s="460"/>
      <c r="D163" s="4" t="s">
        <v>87</v>
      </c>
      <c r="E163" s="164">
        <v>1500</v>
      </c>
      <c r="F163" s="509">
        <v>250</v>
      </c>
      <c r="G163" s="518">
        <f t="shared" si="36"/>
        <v>-1250</v>
      </c>
      <c r="H163" s="164">
        <v>1500</v>
      </c>
      <c r="I163" s="509">
        <v>363</v>
      </c>
      <c r="J163" s="518">
        <f t="shared" si="37"/>
        <v>-1137</v>
      </c>
      <c r="K163" s="164">
        <v>1500</v>
      </c>
      <c r="L163" s="343">
        <f t="shared" si="39"/>
        <v>0</v>
      </c>
      <c r="M163" s="344">
        <f t="shared" si="40"/>
        <v>0</v>
      </c>
      <c r="N163" s="345" t="s">
        <v>288</v>
      </c>
    </row>
    <row r="164" spans="1:14" x14ac:dyDescent="0.5">
      <c r="A164" s="465">
        <v>55210</v>
      </c>
      <c r="B164" s="466"/>
      <c r="C164" s="461"/>
      <c r="D164" s="286" t="s">
        <v>221</v>
      </c>
      <c r="E164" s="414">
        <f t="shared" ref="E164" si="41">SUM(E157:E163)</f>
        <v>5800</v>
      </c>
      <c r="F164" s="414">
        <f>SUM(F157:F163)</f>
        <v>7827</v>
      </c>
      <c r="G164" s="533">
        <f t="shared" si="36"/>
        <v>2027</v>
      </c>
      <c r="H164" s="414">
        <f t="shared" ref="H164:I164" si="42">SUM(H157:H163)</f>
        <v>5805</v>
      </c>
      <c r="I164" s="414">
        <f t="shared" si="42"/>
        <v>4529</v>
      </c>
      <c r="J164" s="533">
        <f t="shared" si="37"/>
        <v>-1276</v>
      </c>
      <c r="K164" s="414">
        <f t="shared" ref="K164" si="43">SUM(K157:K163)</f>
        <v>5905</v>
      </c>
      <c r="L164" s="716">
        <f t="shared" si="39"/>
        <v>100</v>
      </c>
      <c r="M164" s="757">
        <f t="shared" si="40"/>
        <v>1.7226528854435832E-2</v>
      </c>
      <c r="N164" s="221"/>
    </row>
    <row r="165" spans="1:14" x14ac:dyDescent="0.5">
      <c r="A165" s="821">
        <v>55200</v>
      </c>
      <c r="B165" s="829"/>
      <c r="C165" s="462"/>
      <c r="D165" s="390" t="s">
        <v>218</v>
      </c>
      <c r="E165" s="389"/>
      <c r="F165" s="389"/>
      <c r="G165" s="389"/>
      <c r="H165" s="389"/>
      <c r="I165" s="389"/>
      <c r="J165" s="389"/>
      <c r="K165" s="389"/>
      <c r="L165" s="388"/>
      <c r="M165" s="388"/>
      <c r="N165" s="387"/>
    </row>
    <row r="166" spans="1:14" x14ac:dyDescent="0.5">
      <c r="A166" s="821">
        <v>55200</v>
      </c>
      <c r="B166" s="822"/>
      <c r="C166" s="463"/>
      <c r="D166" s="4" t="s">
        <v>82</v>
      </c>
      <c r="E166" s="164">
        <v>1110</v>
      </c>
      <c r="F166" s="509">
        <v>200</v>
      </c>
      <c r="G166" s="518">
        <f t="shared" si="36"/>
        <v>-910</v>
      </c>
      <c r="H166" s="164">
        <v>1000</v>
      </c>
      <c r="I166" s="509">
        <v>330</v>
      </c>
      <c r="J166" s="518">
        <f t="shared" si="37"/>
        <v>-670</v>
      </c>
      <c r="K166" s="164">
        <v>1000</v>
      </c>
      <c r="L166" s="343">
        <f t="shared" ref="L166:L170" si="44">SUM(K166-H166)</f>
        <v>0</v>
      </c>
      <c r="M166" s="344">
        <f t="shared" ref="M166:M170" si="45">IF(L166&lt;&gt;0,IF(H166=0,1,(L166/H166)),0)</f>
        <v>0</v>
      </c>
      <c r="N166" s="345" t="s">
        <v>289</v>
      </c>
    </row>
    <row r="167" spans="1:14" x14ac:dyDescent="0.5">
      <c r="A167" s="821">
        <v>55200</v>
      </c>
      <c r="B167" s="822"/>
      <c r="C167" s="463"/>
      <c r="D167" s="4" t="s">
        <v>81</v>
      </c>
      <c r="E167" s="531">
        <v>500</v>
      </c>
      <c r="F167" s="513">
        <v>415</v>
      </c>
      <c r="G167" s="518">
        <f t="shared" si="36"/>
        <v>-85</v>
      </c>
      <c r="H167" s="531">
        <v>500</v>
      </c>
      <c r="I167" s="509">
        <v>450</v>
      </c>
      <c r="J167" s="518">
        <f t="shared" si="37"/>
        <v>-50</v>
      </c>
      <c r="K167" s="164">
        <v>500</v>
      </c>
      <c r="L167" s="346">
        <f t="shared" si="44"/>
        <v>0</v>
      </c>
      <c r="M167" s="347">
        <f t="shared" si="45"/>
        <v>0</v>
      </c>
      <c r="N167" s="345"/>
    </row>
    <row r="168" spans="1:14" x14ac:dyDescent="0.5">
      <c r="A168" s="821">
        <v>55200</v>
      </c>
      <c r="B168" s="829"/>
      <c r="C168" s="463"/>
      <c r="D168" s="58" t="s">
        <v>86</v>
      </c>
      <c r="E168" s="164">
        <v>550</v>
      </c>
      <c r="F168" s="509">
        <v>0</v>
      </c>
      <c r="G168" s="518">
        <f t="shared" si="36"/>
        <v>-550</v>
      </c>
      <c r="H168" s="164">
        <v>0</v>
      </c>
      <c r="I168" s="509">
        <v>0</v>
      </c>
      <c r="J168" s="518">
        <f t="shared" si="37"/>
        <v>0</v>
      </c>
      <c r="K168" s="164">
        <v>0</v>
      </c>
      <c r="L168" s="343">
        <f t="shared" si="44"/>
        <v>0</v>
      </c>
      <c r="M168" s="344">
        <f t="shared" si="45"/>
        <v>0</v>
      </c>
      <c r="N168" s="345" t="s">
        <v>333</v>
      </c>
    </row>
    <row r="169" spans="1:14" x14ac:dyDescent="0.5">
      <c r="A169" s="821">
        <v>55200</v>
      </c>
      <c r="B169" s="822"/>
      <c r="C169" s="464"/>
      <c r="D169" s="75" t="s">
        <v>219</v>
      </c>
      <c r="E169" s="287">
        <f>SUM(E166:E168)</f>
        <v>2160</v>
      </c>
      <c r="F169" s="287">
        <f>SUM(F166:F168)</f>
        <v>615</v>
      </c>
      <c r="G169" s="737">
        <f t="shared" si="36"/>
        <v>-1545</v>
      </c>
      <c r="H169" s="287">
        <f>SUM(H166:H168)</f>
        <v>1500</v>
      </c>
      <c r="I169" s="287">
        <f>SUM(I166:I168)</f>
        <v>780</v>
      </c>
      <c r="J169" s="737">
        <f t="shared" si="37"/>
        <v>-720</v>
      </c>
      <c r="K169" s="287">
        <f>SUM(K166:K168)</f>
        <v>1500</v>
      </c>
      <c r="L169" s="532">
        <f t="shared" si="44"/>
        <v>0</v>
      </c>
      <c r="M169" s="548">
        <f t="shared" si="45"/>
        <v>0</v>
      </c>
      <c r="N169" s="288"/>
    </row>
    <row r="170" spans="1:14" ht="14.7" thickBot="1" x14ac:dyDescent="0.55000000000000004">
      <c r="A170" s="264">
        <v>55000</v>
      </c>
      <c r="B170" s="265"/>
      <c r="C170" s="265"/>
      <c r="D170" s="606" t="s">
        <v>373</v>
      </c>
      <c r="E170" s="410">
        <f>E152+E153+E154+E155+E157+E158+E159+E160+E161+E162+E163+E166+E167+E168</f>
        <v>8410</v>
      </c>
      <c r="F170" s="410">
        <f t="shared" ref="F170:K170" si="46">F152+F153+F154+F155+F157+F158+F159+F160+F161+F162+F163+F166+F167+F168</f>
        <v>8692</v>
      </c>
      <c r="G170" s="410">
        <f t="shared" si="46"/>
        <v>282</v>
      </c>
      <c r="H170" s="410">
        <f t="shared" si="46"/>
        <v>7605</v>
      </c>
      <c r="I170" s="410">
        <f t="shared" si="46"/>
        <v>5509</v>
      </c>
      <c r="J170" s="747">
        <f t="shared" ref="J170" si="47">J152+J153+J154+J155+J157+J158+J159+J160+J161+J162+J163+J166+J167+J168</f>
        <v>-2096</v>
      </c>
      <c r="K170" s="410">
        <f t="shared" si="46"/>
        <v>7705</v>
      </c>
      <c r="L170" s="740">
        <f t="shared" si="44"/>
        <v>100</v>
      </c>
      <c r="M170" s="600">
        <f t="shared" si="45"/>
        <v>1.3149243918474688E-2</v>
      </c>
      <c r="N170" s="284"/>
    </row>
    <row r="171" spans="1:14" x14ac:dyDescent="0.5">
      <c r="A171" s="101"/>
      <c r="B171" s="101"/>
      <c r="C171" s="101"/>
      <c r="D171" s="44"/>
      <c r="E171" s="260"/>
      <c r="F171" s="260"/>
      <c r="G171" s="260"/>
      <c r="H171" s="260"/>
      <c r="I171" s="260"/>
      <c r="J171" s="260"/>
      <c r="K171" s="260"/>
      <c r="L171" s="259"/>
      <c r="M171" s="259"/>
      <c r="N171" s="259"/>
    </row>
    <row r="172" spans="1:14" x14ac:dyDescent="0.5">
      <c r="A172" s="76">
        <v>56000</v>
      </c>
      <c r="B172" s="45"/>
      <c r="C172" s="45"/>
      <c r="D172" s="391" t="s">
        <v>179</v>
      </c>
      <c r="E172" s="188"/>
      <c r="F172" s="188"/>
      <c r="G172" s="188"/>
      <c r="H172" s="188"/>
      <c r="I172" s="188"/>
      <c r="J172" s="188"/>
      <c r="K172" s="188"/>
      <c r="L172" s="392"/>
      <c r="M172" s="393"/>
      <c r="N172" s="12"/>
    </row>
    <row r="173" spans="1:14" x14ac:dyDescent="0.5">
      <c r="A173" s="818">
        <v>56000</v>
      </c>
      <c r="B173" s="819"/>
      <c r="C173" s="820"/>
      <c r="D173" s="4" t="s">
        <v>122</v>
      </c>
      <c r="E173" s="164">
        <v>500</v>
      </c>
      <c r="F173" s="509">
        <v>125</v>
      </c>
      <c r="G173" s="518">
        <f t="shared" si="36"/>
        <v>-375</v>
      </c>
      <c r="H173" s="164">
        <v>1000</v>
      </c>
      <c r="I173" s="509">
        <v>1000</v>
      </c>
      <c r="J173" s="509">
        <f t="shared" si="37"/>
        <v>0</v>
      </c>
      <c r="K173" s="164">
        <v>1000</v>
      </c>
      <c r="L173" s="346">
        <f>SUM(K173-H173)</f>
        <v>0</v>
      </c>
      <c r="M173" s="347">
        <f>IF(L173&lt;&gt;0,IF(H173=0,1,(L173/H173)),0)</f>
        <v>0</v>
      </c>
      <c r="N173" s="345" t="s">
        <v>334</v>
      </c>
    </row>
    <row r="174" spans="1:14" ht="14.7" thickBot="1" x14ac:dyDescent="0.55000000000000004">
      <c r="A174" s="267">
        <v>56000</v>
      </c>
      <c r="B174" s="268"/>
      <c r="C174" s="268"/>
      <c r="D174" s="607" t="s">
        <v>38</v>
      </c>
      <c r="E174" s="361">
        <f>SUM(E173:E173)</f>
        <v>500</v>
      </c>
      <c r="F174" s="361">
        <f>SUM(F173:F173)</f>
        <v>125</v>
      </c>
      <c r="G174" s="568">
        <f t="shared" si="36"/>
        <v>-375</v>
      </c>
      <c r="H174" s="361">
        <f>SUM(H173:H173)</f>
        <v>1000</v>
      </c>
      <c r="I174" s="361">
        <f>SUM(I173:I173)</f>
        <v>1000</v>
      </c>
      <c r="J174" s="361">
        <f t="shared" si="37"/>
        <v>0</v>
      </c>
      <c r="K174" s="361">
        <f>SUM(K173:K173)</f>
        <v>1000</v>
      </c>
      <c r="L174" s="361">
        <f>SUM(K174-H174)</f>
        <v>0</v>
      </c>
      <c r="M174" s="732">
        <f>IF(L174&lt;&gt;0,IF(H174=0,1,(L174/H174)),0)</f>
        <v>0</v>
      </c>
      <c r="N174" s="340"/>
    </row>
    <row r="175" spans="1:14" x14ac:dyDescent="0.5">
      <c r="A175" s="266"/>
      <c r="B175" s="266"/>
      <c r="C175" s="266"/>
      <c r="D175" s="259"/>
      <c r="E175" s="260"/>
      <c r="F175" s="260"/>
      <c r="G175" s="260"/>
      <c r="H175" s="260"/>
      <c r="I175" s="260"/>
      <c r="J175" s="260"/>
      <c r="K175" s="260"/>
      <c r="L175" s="259"/>
      <c r="M175" s="259"/>
      <c r="N175" s="259"/>
    </row>
    <row r="176" spans="1:14" x14ac:dyDescent="0.5">
      <c r="A176" s="97">
        <v>57000</v>
      </c>
      <c r="B176" s="70"/>
      <c r="C176" s="70"/>
      <c r="D176" s="305" t="s">
        <v>180</v>
      </c>
      <c r="E176" s="173"/>
      <c r="F176" s="173"/>
      <c r="G176" s="173"/>
      <c r="H176" s="173"/>
      <c r="I176" s="173"/>
      <c r="J176" s="173"/>
      <c r="K176" s="173"/>
      <c r="L176" s="25"/>
      <c r="M176" s="394"/>
      <c r="N176" s="15"/>
    </row>
    <row r="177" spans="1:14" x14ac:dyDescent="0.5">
      <c r="A177" s="816">
        <v>57300</v>
      </c>
      <c r="B177" s="826"/>
      <c r="C177" s="817"/>
      <c r="D177" s="4" t="s">
        <v>132</v>
      </c>
      <c r="E177" s="164">
        <v>0</v>
      </c>
      <c r="F177" s="509">
        <v>654</v>
      </c>
      <c r="G177" s="704">
        <f t="shared" si="36"/>
        <v>654</v>
      </c>
      <c r="H177" s="164">
        <v>2000</v>
      </c>
      <c r="I177" s="509">
        <v>250</v>
      </c>
      <c r="J177" s="518">
        <f t="shared" si="37"/>
        <v>-1750</v>
      </c>
      <c r="K177" s="164">
        <v>2000</v>
      </c>
      <c r="L177" s="346">
        <f t="shared" ref="L177:L182" si="48">SUM(K177-H177)</f>
        <v>0</v>
      </c>
      <c r="M177" s="347">
        <f t="shared" ref="M177:M182" si="49">IF(L177&lt;&gt;0,IF(H177=0,1,(L177/H177)),0)</f>
        <v>0</v>
      </c>
      <c r="N177" s="348" t="s">
        <v>462</v>
      </c>
    </row>
    <row r="178" spans="1:14" x14ac:dyDescent="0.5">
      <c r="A178" s="816">
        <v>57300</v>
      </c>
      <c r="B178" s="826"/>
      <c r="C178" s="826"/>
      <c r="D178" s="778" t="s">
        <v>454</v>
      </c>
      <c r="E178" s="411">
        <v>0</v>
      </c>
      <c r="F178" s="411">
        <v>0</v>
      </c>
      <c r="G178" s="411">
        <f t="shared" si="36"/>
        <v>0</v>
      </c>
      <c r="H178" s="536">
        <v>256000</v>
      </c>
      <c r="I178" s="535">
        <v>500000</v>
      </c>
      <c r="J178" s="535">
        <f t="shared" si="37"/>
        <v>244000</v>
      </c>
      <c r="K178" s="536">
        <v>0</v>
      </c>
      <c r="L178" s="562">
        <f t="shared" si="48"/>
        <v>-256000</v>
      </c>
      <c r="M178" s="563">
        <f t="shared" si="49"/>
        <v>-1</v>
      </c>
      <c r="N178" s="400" t="s">
        <v>347</v>
      </c>
    </row>
    <row r="179" spans="1:14" x14ac:dyDescent="0.5">
      <c r="A179" s="816">
        <v>57300</v>
      </c>
      <c r="B179" s="826"/>
      <c r="C179" s="826"/>
      <c r="D179" s="778" t="s">
        <v>349</v>
      </c>
      <c r="E179" s="536">
        <v>0</v>
      </c>
      <c r="F179" s="535">
        <v>1750</v>
      </c>
      <c r="G179" s="535">
        <f t="shared" si="36"/>
        <v>1750</v>
      </c>
      <c r="H179" s="536">
        <v>16000</v>
      </c>
      <c r="I179" s="535">
        <v>0</v>
      </c>
      <c r="J179" s="748">
        <f t="shared" si="37"/>
        <v>-16000</v>
      </c>
      <c r="K179" s="536">
        <v>0</v>
      </c>
      <c r="L179" s="562">
        <f t="shared" si="48"/>
        <v>-16000</v>
      </c>
      <c r="M179" s="563">
        <f t="shared" si="49"/>
        <v>-1</v>
      </c>
      <c r="N179" s="400" t="s">
        <v>418</v>
      </c>
    </row>
    <row r="180" spans="1:14" x14ac:dyDescent="0.5">
      <c r="A180" s="816">
        <v>57300</v>
      </c>
      <c r="B180" s="826"/>
      <c r="C180" s="826"/>
      <c r="D180" s="778" t="s">
        <v>350</v>
      </c>
      <c r="E180" s="536">
        <v>0</v>
      </c>
      <c r="F180" s="535">
        <v>9550</v>
      </c>
      <c r="G180" s="535">
        <f t="shared" si="36"/>
        <v>9550</v>
      </c>
      <c r="H180" s="536">
        <v>9550</v>
      </c>
      <c r="I180" s="535">
        <v>0</v>
      </c>
      <c r="J180" s="748">
        <f t="shared" si="37"/>
        <v>-9550</v>
      </c>
      <c r="K180" s="536">
        <v>0</v>
      </c>
      <c r="L180" s="562">
        <f t="shared" si="48"/>
        <v>-9550</v>
      </c>
      <c r="M180" s="563">
        <f t="shared" si="49"/>
        <v>-1</v>
      </c>
      <c r="N180" s="400" t="s">
        <v>433</v>
      </c>
    </row>
    <row r="181" spans="1:14" x14ac:dyDescent="0.5">
      <c r="A181" s="816">
        <v>57300</v>
      </c>
      <c r="B181" s="826"/>
      <c r="C181" s="826"/>
      <c r="D181" s="778" t="s">
        <v>461</v>
      </c>
      <c r="E181" s="411">
        <v>0</v>
      </c>
      <c r="F181" s="411">
        <v>0</v>
      </c>
      <c r="G181" s="411">
        <v>0</v>
      </c>
      <c r="H181" s="411">
        <v>0</v>
      </c>
      <c r="I181" s="535">
        <v>110000</v>
      </c>
      <c r="J181" s="783">
        <f t="shared" ref="J181" si="50">SUM(I181-H181)</f>
        <v>110000</v>
      </c>
      <c r="K181" s="536">
        <v>0</v>
      </c>
      <c r="L181" s="784">
        <f t="shared" ref="L181" si="51">SUM(K181-H181)</f>
        <v>0</v>
      </c>
      <c r="M181" s="785">
        <f t="shared" ref="M181" si="52">IF(L181&lt;&gt;0,IF(H181=0,1,(L181/H181)),0)</f>
        <v>0</v>
      </c>
      <c r="N181" s="400" t="s">
        <v>455</v>
      </c>
    </row>
    <row r="182" spans="1:14" ht="14.7" thickBot="1" x14ac:dyDescent="0.55000000000000004">
      <c r="A182" s="270">
        <v>57000</v>
      </c>
      <c r="B182" s="271"/>
      <c r="C182" s="271"/>
      <c r="D182" s="608" t="s">
        <v>214</v>
      </c>
      <c r="E182" s="772">
        <f>SUM(E177:E181)</f>
        <v>0</v>
      </c>
      <c r="F182" s="772">
        <f>SUM(F177:F181)</f>
        <v>11954</v>
      </c>
      <c r="G182" s="773">
        <f t="shared" si="36"/>
        <v>11954</v>
      </c>
      <c r="H182" s="772">
        <f>SUM(H177:H181)</f>
        <v>283550</v>
      </c>
      <c r="I182" s="772">
        <f>SUM(I177:I181)</f>
        <v>610250</v>
      </c>
      <c r="J182" s="773">
        <f t="shared" si="37"/>
        <v>326700</v>
      </c>
      <c r="K182" s="772">
        <f>SUM(K177:K181)</f>
        <v>2000</v>
      </c>
      <c r="L182" s="564">
        <f t="shared" si="48"/>
        <v>-281550</v>
      </c>
      <c r="M182" s="565">
        <f t="shared" si="49"/>
        <v>-0.99294657026979372</v>
      </c>
      <c r="N182" s="341"/>
    </row>
    <row r="183" spans="1:14" x14ac:dyDescent="0.5">
      <c r="A183" s="269"/>
      <c r="B183" s="269"/>
      <c r="C183" s="269"/>
      <c r="D183" s="269"/>
      <c r="E183" s="285"/>
      <c r="F183" s="285"/>
      <c r="G183" s="285"/>
      <c r="H183" s="285"/>
      <c r="I183" s="285"/>
      <c r="J183" s="285"/>
      <c r="K183" s="285"/>
      <c r="L183" s="269"/>
      <c r="M183" s="269"/>
      <c r="N183" s="269"/>
    </row>
    <row r="184" spans="1:14" x14ac:dyDescent="0.5">
      <c r="A184" s="98">
        <v>58000</v>
      </c>
      <c r="B184" s="71"/>
      <c r="C184" s="71"/>
      <c r="D184" s="417" t="s">
        <v>216</v>
      </c>
      <c r="E184" s="419"/>
      <c r="F184" s="419"/>
      <c r="G184" s="419"/>
      <c r="H184" s="419"/>
      <c r="I184" s="419"/>
      <c r="J184" s="419"/>
      <c r="K184" s="419"/>
      <c r="L184" s="418"/>
      <c r="M184" s="420"/>
      <c r="N184" s="421"/>
    </row>
    <row r="185" spans="1:14" x14ac:dyDescent="0.5">
      <c r="A185" s="814">
        <v>58000</v>
      </c>
      <c r="B185" s="815"/>
      <c r="C185" s="815"/>
      <c r="D185" s="4" t="s">
        <v>357</v>
      </c>
      <c r="E185" s="411">
        <v>0</v>
      </c>
      <c r="F185" s="411">
        <v>0</v>
      </c>
      <c r="G185" s="411">
        <f t="shared" si="36"/>
        <v>0</v>
      </c>
      <c r="H185" s="164">
        <v>16386</v>
      </c>
      <c r="I185" s="535">
        <v>16386</v>
      </c>
      <c r="J185" s="535">
        <f t="shared" si="37"/>
        <v>0</v>
      </c>
      <c r="K185" s="164">
        <v>16386</v>
      </c>
      <c r="L185" s="346">
        <f t="shared" ref="L185:L199" si="53">SUM(K185-H185)</f>
        <v>0</v>
      </c>
      <c r="M185" s="347">
        <f t="shared" ref="M185:M199" si="54">IF(L185&lt;&gt;0,IF(H185=0,1,(L185/H185)),0)</f>
        <v>0</v>
      </c>
      <c r="N185" s="348" t="s">
        <v>358</v>
      </c>
    </row>
    <row r="186" spans="1:14" x14ac:dyDescent="0.5">
      <c r="A186" s="814">
        <v>58000</v>
      </c>
      <c r="B186" s="815"/>
      <c r="C186" s="815"/>
      <c r="D186" s="4" t="s">
        <v>306</v>
      </c>
      <c r="E186" s="411">
        <v>0</v>
      </c>
      <c r="F186" s="411">
        <v>0</v>
      </c>
      <c r="G186" s="411">
        <f t="shared" si="36"/>
        <v>0</v>
      </c>
      <c r="H186" s="164">
        <v>2388</v>
      </c>
      <c r="I186" s="535">
        <v>2388</v>
      </c>
      <c r="J186" s="535">
        <f t="shared" si="37"/>
        <v>0</v>
      </c>
      <c r="K186" s="164">
        <v>2388</v>
      </c>
      <c r="L186" s="346">
        <f t="shared" si="53"/>
        <v>0</v>
      </c>
      <c r="M186" s="347">
        <f t="shared" si="54"/>
        <v>0</v>
      </c>
      <c r="N186" s="348" t="s">
        <v>358</v>
      </c>
    </row>
    <row r="187" spans="1:14" ht="14" customHeight="1" x14ac:dyDescent="0.5">
      <c r="A187" s="814">
        <v>57200</v>
      </c>
      <c r="B187" s="815"/>
      <c r="C187" s="815"/>
      <c r="D187" s="8" t="s">
        <v>356</v>
      </c>
      <c r="E187" s="411">
        <v>0</v>
      </c>
      <c r="F187" s="411">
        <v>0</v>
      </c>
      <c r="G187" s="411">
        <f t="shared" si="36"/>
        <v>0</v>
      </c>
      <c r="H187" s="164">
        <v>8625</v>
      </c>
      <c r="I187" s="535">
        <v>8625</v>
      </c>
      <c r="J187" s="535">
        <f t="shared" si="37"/>
        <v>0</v>
      </c>
      <c r="K187" s="164">
        <v>8625</v>
      </c>
      <c r="L187" s="346">
        <f t="shared" si="53"/>
        <v>0</v>
      </c>
      <c r="M187" s="347">
        <f t="shared" si="54"/>
        <v>0</v>
      </c>
      <c r="N187" s="345" t="s">
        <v>359</v>
      </c>
    </row>
    <row r="188" spans="1:14" ht="14" customHeight="1" x14ac:dyDescent="0.5">
      <c r="A188" s="814">
        <v>57200</v>
      </c>
      <c r="B188" s="815"/>
      <c r="C188" s="815"/>
      <c r="D188" s="8" t="s">
        <v>360</v>
      </c>
      <c r="E188" s="411">
        <v>0</v>
      </c>
      <c r="F188" s="411">
        <v>0</v>
      </c>
      <c r="G188" s="411">
        <f t="shared" si="36"/>
        <v>0</v>
      </c>
      <c r="H188" s="164">
        <v>1083</v>
      </c>
      <c r="I188" s="535">
        <v>1083</v>
      </c>
      <c r="J188" s="535">
        <f t="shared" si="37"/>
        <v>0</v>
      </c>
      <c r="K188" s="164">
        <v>1083</v>
      </c>
      <c r="L188" s="346">
        <f t="shared" si="53"/>
        <v>0</v>
      </c>
      <c r="M188" s="347">
        <f t="shared" si="54"/>
        <v>0</v>
      </c>
      <c r="N188" s="345" t="s">
        <v>359</v>
      </c>
    </row>
    <row r="189" spans="1:14" ht="14" customHeight="1" x14ac:dyDescent="0.5">
      <c r="A189" s="814">
        <v>57200</v>
      </c>
      <c r="B189" s="815"/>
      <c r="C189" s="815"/>
      <c r="D189" s="8" t="s">
        <v>449</v>
      </c>
      <c r="E189" s="411">
        <v>0</v>
      </c>
      <c r="F189" s="411">
        <v>0</v>
      </c>
      <c r="G189" s="411">
        <f t="shared" ref="G189" si="55">SUM(F189-E189)</f>
        <v>0</v>
      </c>
      <c r="H189" s="780">
        <v>0</v>
      </c>
      <c r="I189" s="780">
        <v>0</v>
      </c>
      <c r="J189" s="780">
        <v>0</v>
      </c>
      <c r="K189" s="780">
        <v>0</v>
      </c>
      <c r="L189" s="780">
        <f t="shared" si="53"/>
        <v>0</v>
      </c>
      <c r="M189" s="347">
        <f t="shared" si="54"/>
        <v>0</v>
      </c>
      <c r="N189" s="786">
        <v>2025</v>
      </c>
    </row>
    <row r="190" spans="1:14" ht="14" customHeight="1" x14ac:dyDescent="0.5">
      <c r="A190" s="814">
        <v>57200</v>
      </c>
      <c r="B190" s="815"/>
      <c r="C190" s="815"/>
      <c r="D190" s="8" t="s">
        <v>450</v>
      </c>
      <c r="E190" s="780">
        <v>0</v>
      </c>
      <c r="F190" s="780">
        <v>0</v>
      </c>
      <c r="G190" s="780">
        <v>0</v>
      </c>
      <c r="H190" s="780">
        <v>0</v>
      </c>
      <c r="I190" s="780">
        <v>0</v>
      </c>
      <c r="J190" s="780">
        <v>0</v>
      </c>
      <c r="K190" s="780">
        <v>0</v>
      </c>
      <c r="L190" s="780">
        <f t="shared" si="53"/>
        <v>0</v>
      </c>
      <c r="M190" s="347">
        <f t="shared" si="54"/>
        <v>0</v>
      </c>
      <c r="N190" s="787">
        <v>2025</v>
      </c>
    </row>
    <row r="191" spans="1:14" ht="14" customHeight="1" x14ac:dyDescent="0.5">
      <c r="A191" s="814">
        <v>57200</v>
      </c>
      <c r="B191" s="815"/>
      <c r="C191" s="815"/>
      <c r="D191" s="8" t="s">
        <v>459</v>
      </c>
      <c r="E191" s="780">
        <v>0</v>
      </c>
      <c r="F191" s="780">
        <v>0</v>
      </c>
      <c r="G191" s="780">
        <v>0</v>
      </c>
      <c r="H191" s="780">
        <v>0</v>
      </c>
      <c r="I191" s="780">
        <v>0</v>
      </c>
      <c r="J191" s="780">
        <v>0</v>
      </c>
      <c r="K191" s="164">
        <v>34947</v>
      </c>
      <c r="L191" s="346">
        <f t="shared" si="53"/>
        <v>34947</v>
      </c>
      <c r="M191" s="347">
        <f t="shared" si="54"/>
        <v>1</v>
      </c>
      <c r="N191" s="345"/>
    </row>
    <row r="192" spans="1:14" ht="14" customHeight="1" x14ac:dyDescent="0.5">
      <c r="A192" s="814">
        <v>57200</v>
      </c>
      <c r="B192" s="815"/>
      <c r="C192" s="815"/>
      <c r="D192" s="8" t="s">
        <v>460</v>
      </c>
      <c r="E192" s="780">
        <v>0</v>
      </c>
      <c r="F192" s="780">
        <v>0</v>
      </c>
      <c r="G192" s="780">
        <v>0</v>
      </c>
      <c r="H192" s="780">
        <v>0</v>
      </c>
      <c r="I192" s="780">
        <v>0</v>
      </c>
      <c r="J192" s="780">
        <v>0</v>
      </c>
      <c r="K192" s="164">
        <v>5311</v>
      </c>
      <c r="L192" s="346">
        <f t="shared" si="53"/>
        <v>5311</v>
      </c>
      <c r="M192" s="347">
        <f t="shared" si="54"/>
        <v>1</v>
      </c>
      <c r="N192" s="345"/>
    </row>
    <row r="193" spans="1:14" x14ac:dyDescent="0.5">
      <c r="A193" s="814">
        <v>58000</v>
      </c>
      <c r="B193" s="815"/>
      <c r="C193" s="815"/>
      <c r="D193" s="4" t="s">
        <v>364</v>
      </c>
      <c r="E193" s="164">
        <v>10000</v>
      </c>
      <c r="F193" s="509">
        <v>10000</v>
      </c>
      <c r="G193" s="780">
        <f t="shared" si="36"/>
        <v>0</v>
      </c>
      <c r="H193" s="780">
        <v>0</v>
      </c>
      <c r="I193" s="780">
        <v>0</v>
      </c>
      <c r="J193" s="780">
        <f t="shared" si="37"/>
        <v>0</v>
      </c>
      <c r="K193" s="780">
        <v>0</v>
      </c>
      <c r="L193" s="780">
        <f t="shared" si="53"/>
        <v>0</v>
      </c>
      <c r="M193" s="780">
        <f t="shared" si="54"/>
        <v>0</v>
      </c>
      <c r="N193" s="345" t="s">
        <v>344</v>
      </c>
    </row>
    <row r="194" spans="1:14" x14ac:dyDescent="0.5">
      <c r="A194" s="814">
        <v>58000</v>
      </c>
      <c r="B194" s="815"/>
      <c r="C194" s="815"/>
      <c r="D194" s="4" t="s">
        <v>365</v>
      </c>
      <c r="E194" s="164">
        <v>1218</v>
      </c>
      <c r="F194" s="509">
        <v>1218</v>
      </c>
      <c r="G194" s="780">
        <f t="shared" si="36"/>
        <v>0</v>
      </c>
      <c r="H194" s="780">
        <v>0</v>
      </c>
      <c r="I194" s="780">
        <v>0</v>
      </c>
      <c r="J194" s="780">
        <f t="shared" si="37"/>
        <v>0</v>
      </c>
      <c r="K194" s="780">
        <v>0</v>
      </c>
      <c r="L194" s="780">
        <f t="shared" si="53"/>
        <v>0</v>
      </c>
      <c r="M194" s="780">
        <f t="shared" si="54"/>
        <v>0</v>
      </c>
      <c r="N194" s="345" t="s">
        <v>230</v>
      </c>
    </row>
    <row r="195" spans="1:14" x14ac:dyDescent="0.5">
      <c r="A195" s="814">
        <v>58000</v>
      </c>
      <c r="B195" s="815"/>
      <c r="C195" s="815"/>
      <c r="D195" s="4" t="s">
        <v>345</v>
      </c>
      <c r="E195" s="164">
        <v>29140</v>
      </c>
      <c r="F195" s="509">
        <v>29140</v>
      </c>
      <c r="G195" s="780">
        <f t="shared" si="36"/>
        <v>0</v>
      </c>
      <c r="H195" s="780">
        <v>0</v>
      </c>
      <c r="I195" s="780">
        <v>0</v>
      </c>
      <c r="J195" s="780">
        <f t="shared" si="37"/>
        <v>0</v>
      </c>
      <c r="K195" s="780">
        <v>0</v>
      </c>
      <c r="L195" s="780">
        <f t="shared" si="53"/>
        <v>0</v>
      </c>
      <c r="M195" s="780">
        <f t="shared" si="54"/>
        <v>0</v>
      </c>
      <c r="N195" s="345" t="s">
        <v>344</v>
      </c>
    </row>
    <row r="196" spans="1:14" x14ac:dyDescent="0.5">
      <c r="A196" s="814">
        <v>58000</v>
      </c>
      <c r="B196" s="815"/>
      <c r="C196" s="815"/>
      <c r="D196" s="4" t="s">
        <v>94</v>
      </c>
      <c r="E196" s="164">
        <v>2330</v>
      </c>
      <c r="F196" s="509">
        <v>2330</v>
      </c>
      <c r="G196" s="780">
        <f t="shared" ref="G196:G206" si="56">SUM(F196-E196)</f>
        <v>0</v>
      </c>
      <c r="H196" s="780">
        <v>0</v>
      </c>
      <c r="I196" s="780">
        <v>0</v>
      </c>
      <c r="J196" s="780">
        <f t="shared" si="37"/>
        <v>0</v>
      </c>
      <c r="K196" s="780">
        <v>0</v>
      </c>
      <c r="L196" s="780">
        <f t="shared" si="53"/>
        <v>0</v>
      </c>
      <c r="M196" s="780">
        <f t="shared" si="54"/>
        <v>0</v>
      </c>
      <c r="N196" s="345" t="s">
        <v>230</v>
      </c>
    </row>
    <row r="197" spans="1:14" x14ac:dyDescent="0.5">
      <c r="A197" s="814">
        <v>58000</v>
      </c>
      <c r="B197" s="815"/>
      <c r="C197" s="815"/>
      <c r="D197" s="4" t="s">
        <v>95</v>
      </c>
      <c r="E197" s="164">
        <v>20678</v>
      </c>
      <c r="F197" s="509">
        <v>20678</v>
      </c>
      <c r="G197" s="780">
        <f t="shared" si="56"/>
        <v>0</v>
      </c>
      <c r="H197" s="780">
        <v>0</v>
      </c>
      <c r="I197" s="780">
        <v>0</v>
      </c>
      <c r="J197" s="780">
        <f t="shared" si="37"/>
        <v>0</v>
      </c>
      <c r="K197" s="780">
        <v>0</v>
      </c>
      <c r="L197" s="780">
        <f t="shared" si="53"/>
        <v>0</v>
      </c>
      <c r="M197" s="780">
        <f t="shared" si="54"/>
        <v>0</v>
      </c>
      <c r="N197" s="345" t="s">
        <v>346</v>
      </c>
    </row>
    <row r="198" spans="1:14" ht="14.7" thickBot="1" x14ac:dyDescent="0.55000000000000004">
      <c r="A198" s="814">
        <v>58000</v>
      </c>
      <c r="B198" s="815"/>
      <c r="C198" s="815"/>
      <c r="D198" s="540" t="s">
        <v>157</v>
      </c>
      <c r="E198" s="164">
        <v>1259</v>
      </c>
      <c r="F198" s="511">
        <v>1259</v>
      </c>
      <c r="G198" s="780">
        <f t="shared" si="56"/>
        <v>0</v>
      </c>
      <c r="H198" s="780">
        <v>0</v>
      </c>
      <c r="I198" s="780">
        <v>0</v>
      </c>
      <c r="J198" s="780">
        <f t="shared" si="37"/>
        <v>0</v>
      </c>
      <c r="K198" s="780">
        <v>0</v>
      </c>
      <c r="L198" s="780">
        <f t="shared" si="53"/>
        <v>0</v>
      </c>
      <c r="M198" s="780">
        <f t="shared" si="54"/>
        <v>0</v>
      </c>
      <c r="N198" s="541" t="s">
        <v>346</v>
      </c>
    </row>
    <row r="199" spans="1:14" ht="14.7" thickBot="1" x14ac:dyDescent="0.55000000000000004">
      <c r="A199" s="272">
        <v>58000</v>
      </c>
      <c r="B199" s="273"/>
      <c r="C199" s="273"/>
      <c r="D199" s="609" t="s">
        <v>39</v>
      </c>
      <c r="E199" s="412">
        <f>SUM(E185:E198)</f>
        <v>64625</v>
      </c>
      <c r="F199" s="412">
        <f>SUM(F187:F198)</f>
        <v>64625</v>
      </c>
      <c r="G199" s="412">
        <f t="shared" si="56"/>
        <v>0</v>
      </c>
      <c r="H199" s="412">
        <f>SUM(H185:H198)</f>
        <v>28482</v>
      </c>
      <c r="I199" s="412">
        <f>SUM(I185:I198)</f>
        <v>28482</v>
      </c>
      <c r="J199" s="412">
        <f t="shared" si="37"/>
        <v>0</v>
      </c>
      <c r="K199" s="412">
        <f>SUM(K185:K198)</f>
        <v>68740</v>
      </c>
      <c r="L199" s="365">
        <f t="shared" si="53"/>
        <v>40258</v>
      </c>
      <c r="M199" s="366">
        <f t="shared" si="54"/>
        <v>1.4134541113685837</v>
      </c>
      <c r="N199" s="342" t="s">
        <v>234</v>
      </c>
    </row>
    <row r="200" spans="1:14" x14ac:dyDescent="0.5">
      <c r="A200" s="101"/>
      <c r="D200" s="28"/>
      <c r="E200" s="260"/>
      <c r="F200" s="260"/>
      <c r="G200" s="260"/>
      <c r="H200" s="260"/>
      <c r="I200" s="260"/>
      <c r="J200" s="260"/>
      <c r="K200" s="260"/>
      <c r="L200" s="259"/>
      <c r="M200" s="278"/>
      <c r="N200" s="279"/>
    </row>
    <row r="201" spans="1:14" x14ac:dyDescent="0.5">
      <c r="A201" s="99">
        <v>59000</v>
      </c>
      <c r="B201" s="82"/>
      <c r="C201" s="82"/>
      <c r="D201" s="46" t="s">
        <v>215</v>
      </c>
      <c r="E201" s="281"/>
      <c r="F201" s="281"/>
      <c r="G201" s="281"/>
      <c r="H201" s="281"/>
      <c r="I201" s="281"/>
      <c r="J201" s="281"/>
      <c r="K201" s="281"/>
      <c r="L201" s="280"/>
      <c r="M201" s="282"/>
      <c r="N201" s="283"/>
    </row>
    <row r="202" spans="1:14" ht="28.7" x14ac:dyDescent="0.5">
      <c r="A202" s="821">
        <v>59000</v>
      </c>
      <c r="B202" s="822"/>
      <c r="C202" s="829"/>
      <c r="D202" s="29" t="s">
        <v>261</v>
      </c>
      <c r="E202" s="167">
        <v>10000</v>
      </c>
      <c r="F202" s="512">
        <v>10000</v>
      </c>
      <c r="G202" s="512">
        <f t="shared" si="56"/>
        <v>0</v>
      </c>
      <c r="H202" s="167">
        <v>10000</v>
      </c>
      <c r="I202" s="512">
        <v>10000</v>
      </c>
      <c r="J202" s="512">
        <f t="shared" si="37"/>
        <v>0</v>
      </c>
      <c r="K202" s="167">
        <v>10000</v>
      </c>
      <c r="L202" s="367">
        <f>SUM(K202-H202)</f>
        <v>0</v>
      </c>
      <c r="M202" s="368">
        <f>IF(L202&lt;&gt;0,IF(H202=0,1,(L202/H202)),0)</f>
        <v>0</v>
      </c>
      <c r="N202" s="352" t="s">
        <v>367</v>
      </c>
    </row>
    <row r="203" spans="1:14" x14ac:dyDescent="0.5">
      <c r="A203" s="559">
        <v>59000</v>
      </c>
      <c r="B203" s="560"/>
      <c r="C203" s="561"/>
      <c r="D203" s="29" t="s">
        <v>297</v>
      </c>
      <c r="E203" s="167">
        <v>10729</v>
      </c>
      <c r="F203" s="512">
        <v>10729</v>
      </c>
      <c r="G203" s="512">
        <f t="shared" si="56"/>
        <v>0</v>
      </c>
      <c r="H203" s="167">
        <v>0</v>
      </c>
      <c r="I203" s="512">
        <v>0</v>
      </c>
      <c r="J203" s="512">
        <f t="shared" si="37"/>
        <v>0</v>
      </c>
      <c r="K203" s="167">
        <v>0</v>
      </c>
      <c r="L203" s="367">
        <f>SUM(K203-H203)</f>
        <v>0</v>
      </c>
      <c r="M203" s="368">
        <f>IF(L203&lt;&gt;0,IF(H203=0,1,(L203/H203)),0)</f>
        <v>0</v>
      </c>
      <c r="N203" s="352" t="s">
        <v>301</v>
      </c>
    </row>
    <row r="204" spans="1:14" x14ac:dyDescent="0.5">
      <c r="A204" s="559">
        <v>59000</v>
      </c>
      <c r="B204" s="560"/>
      <c r="C204" s="561"/>
      <c r="D204" s="29" t="s">
        <v>369</v>
      </c>
      <c r="E204" s="167">
        <v>0</v>
      </c>
      <c r="F204" s="512">
        <v>20000</v>
      </c>
      <c r="G204" s="512">
        <f t="shared" si="56"/>
        <v>20000</v>
      </c>
      <c r="H204" s="167">
        <v>0</v>
      </c>
      <c r="I204" s="512">
        <v>0</v>
      </c>
      <c r="J204" s="512">
        <f t="shared" si="37"/>
        <v>0</v>
      </c>
      <c r="K204" s="167">
        <v>0</v>
      </c>
      <c r="L204" s="367">
        <f>SUM(K204-H204)</f>
        <v>0</v>
      </c>
      <c r="M204" s="368">
        <f>IF(L204&lt;&gt;0,IF(H204=0,1,(L204/H204)),0)</f>
        <v>0</v>
      </c>
      <c r="N204" s="352"/>
    </row>
    <row r="205" spans="1:14" ht="14.7" thickBot="1" x14ac:dyDescent="0.55000000000000004">
      <c r="A205" s="274">
        <v>59000</v>
      </c>
      <c r="B205" s="275"/>
      <c r="C205" s="275"/>
      <c r="D205" s="606" t="s">
        <v>40</v>
      </c>
      <c r="E205" s="410">
        <f>SUM(E202:E204)</f>
        <v>20729</v>
      </c>
      <c r="F205" s="410">
        <f>SUM(F202:F204)</f>
        <v>40729</v>
      </c>
      <c r="G205" s="410">
        <f t="shared" si="56"/>
        <v>20000</v>
      </c>
      <c r="H205" s="410">
        <f>SUM(H202:H204)</f>
        <v>10000</v>
      </c>
      <c r="I205" s="410">
        <f>SUM(I202:I204)</f>
        <v>10000</v>
      </c>
      <c r="J205" s="410">
        <f t="shared" si="37"/>
        <v>0</v>
      </c>
      <c r="K205" s="410">
        <f>SUM(K202:K204)</f>
        <v>10000</v>
      </c>
      <c r="L205" s="369">
        <f>SUM(K205-H205)</f>
        <v>0</v>
      </c>
      <c r="M205" s="370">
        <f>IF(L205&lt;&gt;0,IF(H205=0,1,(L205/H205)),0)</f>
        <v>0</v>
      </c>
      <c r="N205" s="284" t="s">
        <v>205</v>
      </c>
    </row>
    <row r="206" spans="1:14" s="682" customFormat="1" ht="29" customHeight="1" thickBot="1" x14ac:dyDescent="0.55000000000000004">
      <c r="A206" s="833" t="s">
        <v>41</v>
      </c>
      <c r="B206" s="834"/>
      <c r="C206" s="834"/>
      <c r="D206" s="835"/>
      <c r="E206" s="792">
        <f>SUM(E74,E88,E143,E149,E170,E174,E182,E199,E205)</f>
        <v>679070</v>
      </c>
      <c r="F206" s="792">
        <f>SUM(F74,F88,F143,F149,F170,F174,F182,F199,F205)</f>
        <v>567461</v>
      </c>
      <c r="G206" s="793">
        <f t="shared" si="56"/>
        <v>-111609</v>
      </c>
      <c r="H206" s="792">
        <f>SUM(H74,H88,H143,H149,H170,H174,H182,H199,H205)</f>
        <v>1053258</v>
      </c>
      <c r="I206" s="792">
        <f>SUM(I74,I88,I143,I149,I170,I174,I182,I199,I205)</f>
        <v>1128885</v>
      </c>
      <c r="J206" s="795">
        <f t="shared" ref="J206" si="57">SUM(I206-H206)</f>
        <v>75627</v>
      </c>
      <c r="K206" s="792">
        <f>SUM(K74,K88,K143,K149,K170,K174,K182,K199,K205)</f>
        <v>554111</v>
      </c>
      <c r="L206" s="793">
        <f>SUM(K206-H206)</f>
        <v>-499147</v>
      </c>
      <c r="M206" s="794">
        <f>IF(L206&lt;&gt;0,IF(H206=0,1,(L206/H206)),0)</f>
        <v>-0.4739076275708326</v>
      </c>
      <c r="N206" s="681"/>
    </row>
    <row r="207" spans="1:14" x14ac:dyDescent="0.5">
      <c r="A207" s="38"/>
      <c r="B207" s="38"/>
      <c r="C207" s="38"/>
      <c r="D207" s="5"/>
      <c r="E207" s="5"/>
      <c r="F207" s="516"/>
      <c r="G207" s="516"/>
      <c r="H207" s="276"/>
      <c r="I207" s="516"/>
      <c r="J207" s="516"/>
      <c r="K207" s="276"/>
      <c r="L207" s="7"/>
      <c r="M207" s="277"/>
      <c r="N207" s="5"/>
    </row>
  </sheetData>
  <mergeCells count="129">
    <mergeCell ref="A54:B54"/>
    <mergeCell ref="A55:B55"/>
    <mergeCell ref="A9:B9"/>
    <mergeCell ref="A94:B94"/>
    <mergeCell ref="A95:B95"/>
    <mergeCell ref="A100:B100"/>
    <mergeCell ref="A39:B39"/>
    <mergeCell ref="A34:B34"/>
    <mergeCell ref="A44:B44"/>
    <mergeCell ref="A45:B45"/>
    <mergeCell ref="A28:B28"/>
    <mergeCell ref="A29:B29"/>
    <mergeCell ref="A81:C81"/>
    <mergeCell ref="A72:B72"/>
    <mergeCell ref="A87:C87"/>
    <mergeCell ref="A77:C77"/>
    <mergeCell ref="A1:N1"/>
    <mergeCell ref="A16:B16"/>
    <mergeCell ref="A40:B40"/>
    <mergeCell ref="A41:B41"/>
    <mergeCell ref="A42:B42"/>
    <mergeCell ref="A43:B43"/>
    <mergeCell ref="A65:B65"/>
    <mergeCell ref="A33:B33"/>
    <mergeCell ref="A32:B32"/>
    <mergeCell ref="A15:B15"/>
    <mergeCell ref="A17:B17"/>
    <mergeCell ref="A2:D2"/>
    <mergeCell ref="A10:B10"/>
    <mergeCell ref="A11:B11"/>
    <mergeCell ref="A12:B12"/>
    <mergeCell ref="A13:B13"/>
    <mergeCell ref="A14:B14"/>
    <mergeCell ref="A5:B5"/>
    <mergeCell ref="A6:B6"/>
    <mergeCell ref="A7:B7"/>
    <mergeCell ref="A8:B8"/>
    <mergeCell ref="A30:B30"/>
    <mergeCell ref="A31:B31"/>
    <mergeCell ref="A35:B35"/>
    <mergeCell ref="A206:D206"/>
    <mergeCell ref="A198:C198"/>
    <mergeCell ref="A187:C187"/>
    <mergeCell ref="A188:C188"/>
    <mergeCell ref="A195:C195"/>
    <mergeCell ref="A196:C196"/>
    <mergeCell ref="A197:C197"/>
    <mergeCell ref="A20:B20"/>
    <mergeCell ref="A21:B21"/>
    <mergeCell ref="A22:B22"/>
    <mergeCell ref="A37:B37"/>
    <mergeCell ref="A23:B23"/>
    <mergeCell ref="A24:B24"/>
    <mergeCell ref="A25:B25"/>
    <mergeCell ref="A26:B26"/>
    <mergeCell ref="A27:B27"/>
    <mergeCell ref="A157:B157"/>
    <mergeCell ref="A158:B158"/>
    <mergeCell ref="A159:B159"/>
    <mergeCell ref="A140:B140"/>
    <mergeCell ref="A141:B141"/>
    <mergeCell ref="A202:C202"/>
    <mergeCell ref="A177:C177"/>
    <mergeCell ref="A168:B168"/>
    <mergeCell ref="A137:B137"/>
    <mergeCell ref="A138:B138"/>
    <mergeCell ref="A160:B160"/>
    <mergeCell ref="A161:B161"/>
    <mergeCell ref="A98:B98"/>
    <mergeCell ref="A84:C84"/>
    <mergeCell ref="A56:B56"/>
    <mergeCell ref="A57:B57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194:C194"/>
    <mergeCell ref="A155:B155"/>
    <mergeCell ref="A73:B73"/>
    <mergeCell ref="A70:B70"/>
    <mergeCell ref="A142:B142"/>
    <mergeCell ref="A162:B162"/>
    <mergeCell ref="A163:B163"/>
    <mergeCell ref="A165:B165"/>
    <mergeCell ref="A46:B46"/>
    <mergeCell ref="A47:B47"/>
    <mergeCell ref="A51:B51"/>
    <mergeCell ref="A85:C85"/>
    <mergeCell ref="A86:C86"/>
    <mergeCell ref="A92:B92"/>
    <mergeCell ref="A93:B93"/>
    <mergeCell ref="A48:B48"/>
    <mergeCell ref="A49:B49"/>
    <mergeCell ref="A50:B50"/>
    <mergeCell ref="A71:B71"/>
    <mergeCell ref="A78:C78"/>
    <mergeCell ref="A80:C80"/>
    <mergeCell ref="A79:C79"/>
    <mergeCell ref="A82:C82"/>
    <mergeCell ref="A83:C83"/>
    <mergeCell ref="A193:C193"/>
    <mergeCell ref="A96:B96"/>
    <mergeCell ref="A186:C186"/>
    <mergeCell ref="A173:C173"/>
    <mergeCell ref="A166:B166"/>
    <mergeCell ref="A167:B167"/>
    <mergeCell ref="A148:C148"/>
    <mergeCell ref="A179:C179"/>
    <mergeCell ref="A178:C178"/>
    <mergeCell ref="A180:C180"/>
    <mergeCell ref="A147:C147"/>
    <mergeCell ref="A97:B97"/>
    <mergeCell ref="A99:B99"/>
    <mergeCell ref="A152:B152"/>
    <mergeCell ref="A153:B153"/>
    <mergeCell ref="A154:B154"/>
    <mergeCell ref="A189:C189"/>
    <mergeCell ref="A190:C190"/>
    <mergeCell ref="A191:C191"/>
    <mergeCell ref="A192:C192"/>
    <mergeCell ref="A181:C181"/>
    <mergeCell ref="A169:B169"/>
    <mergeCell ref="A185:C185"/>
    <mergeCell ref="A156:B156"/>
  </mergeCells>
  <printOptions horizontalCentered="1" verticalCentered="1"/>
  <pageMargins left="0.25" right="0.25" top="0.5" bottom="0.25" header="0.3" footer="0"/>
  <pageSetup paperSize="5" scale="69" fitToHeight="0" orientation="landscape" r:id="rId1"/>
  <headerFooter>
    <oddHeader>&amp;C&amp;"-,Bold"&amp;20Town of Draper 2024 Proposed Detail Budget- EXPENSES
&amp;R&amp;12Page &amp;P of &amp;N</oddHeader>
  </headerFooter>
  <rowBreaks count="4" manualBreakCount="4">
    <brk id="36" max="16383" man="1"/>
    <brk id="75" max="16383" man="1"/>
    <brk id="120" max="16383" man="1"/>
    <brk id="164" max="16383" man="1"/>
  </rowBreaks>
  <ignoredErrors>
    <ignoredError sqref="G11 G34 G51 G71 G73:G74 G100 G114 L73 G125 G134:G135 G182 G174 G142:G143 G149 G169 G205:G206 J11 J88 J71 J73:J74 J100 J125 J135 J149 J181:J182 J205:J206 J164 J169 J174 J199 J51 J11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c39c032-e26b-4e66-bf26-52a6d312f0e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3AAF6A71EA354B90C36303C44C08B3" ma:contentTypeVersion="12" ma:contentTypeDescription="Create a new document." ma:contentTypeScope="" ma:versionID="69ec3f65f8a0a55240735fea818233ff">
  <xsd:schema xmlns:xsd="http://www.w3.org/2001/XMLSchema" xmlns:xs="http://www.w3.org/2001/XMLSchema" xmlns:p="http://schemas.microsoft.com/office/2006/metadata/properties" xmlns:ns3="7c39c032-e26b-4e66-bf26-52a6d312f0e8" targetNamespace="http://schemas.microsoft.com/office/2006/metadata/properties" ma:root="true" ma:fieldsID="7330459709a7ea96bbb24fd23e11beb7" ns3:_="">
    <xsd:import namespace="7c39c032-e26b-4e66-bf26-52a6d312f0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9c032-e26b-4e66-bf26-52a6d312f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209596-79B5-4B47-8FC6-BF4F57F3B340}">
  <ds:schemaRefs>
    <ds:schemaRef ds:uri="http://purl.org/dc/terms/"/>
    <ds:schemaRef ds:uri="http://purl.org/dc/elements/1.1/"/>
    <ds:schemaRef ds:uri="7c39c032-e26b-4e66-bf26-52a6d312f0e8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4C1AC2-52E1-4535-B9BF-CE9F25240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A3EA4-9436-4E87-85D4-6E09B8556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39c032-e26b-4e66-bf26-52a6d312f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Revenues</vt:lpstr>
      <vt:lpstr>Expenses</vt:lpstr>
      <vt:lpstr>Expenses!Print_Area</vt:lpstr>
      <vt:lpstr>Revenues!Print_Area</vt:lpstr>
      <vt:lpstr>Summary!Print_Area</vt:lpstr>
      <vt:lpstr>Expenses!Print_Titles</vt:lpstr>
      <vt:lpstr>Revenues!Print_Titles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Klein</dc:creator>
  <cp:lastModifiedBy>Elizabeth Klein</cp:lastModifiedBy>
  <cp:lastPrinted>2023-10-26T01:16:40Z</cp:lastPrinted>
  <dcterms:created xsi:type="dcterms:W3CDTF">2017-09-11T12:57:04Z</dcterms:created>
  <dcterms:modified xsi:type="dcterms:W3CDTF">2023-10-27T14:19:19Z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0x010100263AAF6A71EA354B90C36303C44C08B3</vt:lpwstr>
  </property>
</Properties>
</file>